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1"/>
  </bookViews>
  <sheets>
    <sheet name="estimation" sheetId="1" r:id="rId1"/>
    <sheet name="statistical verification" sheetId="2" r:id="rId2"/>
    <sheet name="D-W 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<sst xmlns="http://schemas.openxmlformats.org/spreadsheetml/2006/main" count="54" uniqueCount="49">
  <si>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Sp VM = konst. + SpC VM + SpC HM + SpC DM + Př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</si>
  <si>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</si>
  <si>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</si>
  <si>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T</t>
    </r>
  </si>
  <si>
    <r>
      <t>X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X</t>
    </r>
  </si>
  <si>
    <r>
      <t>(X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X)</t>
    </r>
    <r>
      <rPr>
        <b/>
        <vertAlign val="superscript"/>
        <sz val="10"/>
        <rFont val="Arial"/>
        <family val="2"/>
      </rPr>
      <t>-1</t>
    </r>
  </si>
  <si>
    <r>
      <t>X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y</t>
    </r>
  </si>
  <si>
    <r>
      <t>(X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X)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X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y</t>
    </r>
  </si>
  <si>
    <t>u</t>
  </si>
  <si>
    <r>
      <t>u</t>
    </r>
    <r>
      <rPr>
        <b/>
        <vertAlign val="superscript"/>
        <sz val="10"/>
        <rFont val="Arial"/>
        <family val="2"/>
      </rPr>
      <t>2</t>
    </r>
  </si>
  <si>
    <r>
      <t xml:space="preserve"> = S</t>
    </r>
    <r>
      <rPr>
        <b/>
        <vertAlign val="subscript"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2</t>
    </r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</si>
  <si>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</si>
  <si>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S</t>
    </r>
    <r>
      <rPr>
        <b/>
        <vertAlign val="subscript"/>
        <sz val="10"/>
        <rFont val="Arial"/>
        <family val="2"/>
      </rPr>
      <t>ii</t>
    </r>
  </si>
  <si>
    <r>
      <t>S</t>
    </r>
    <r>
      <rPr>
        <b/>
        <vertAlign val="subscript"/>
        <sz val="10"/>
        <rFont val="Arial"/>
        <family val="2"/>
      </rPr>
      <t>bi</t>
    </r>
  </si>
  <si>
    <t>t-tab. (α=0,1)</t>
  </si>
  <si>
    <t>V / N *</t>
  </si>
  <si>
    <r>
      <t>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-u</t>
    </r>
    <r>
      <rPr>
        <vertAlign val="subscript"/>
        <sz val="10"/>
        <rFont val="Arial"/>
        <family val="2"/>
      </rPr>
      <t>(t-1)</t>
    </r>
  </si>
  <si>
    <r>
      <t>(u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-u</t>
    </r>
    <r>
      <rPr>
        <vertAlign val="subscript"/>
        <sz val="10"/>
        <rFont val="Arial"/>
        <family val="2"/>
      </rPr>
      <t>(t-1)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</si>
  <si>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r>
      <t>u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2</t>
    </r>
  </si>
  <si>
    <t>D-W=</t>
  </si>
  <si>
    <t>Variable</t>
  </si>
  <si>
    <t>Year</t>
  </si>
  <si>
    <t>Mean</t>
  </si>
  <si>
    <t>with constant</t>
  </si>
  <si>
    <t>Unit vector</t>
  </si>
  <si>
    <t>Consumer Price Pork(Kč/kg)</t>
  </si>
  <si>
    <t>Consumer Price Beef (Kč/kg)</t>
  </si>
  <si>
    <t>Consumer Price Chicken (Kč/kg)</t>
  </si>
  <si>
    <t>Unit Vector</t>
  </si>
  <si>
    <t>CP PM</t>
  </si>
  <si>
    <t>CP BM</t>
  </si>
  <si>
    <t>CP CHM</t>
  </si>
  <si>
    <t>Income</t>
  </si>
  <si>
    <t>C PM</t>
  </si>
  <si>
    <t>C PM = 8,99 - 0,10 CP PM + 0,03 CP BM + 0,07 CP CHM + 0,03 INCOME</t>
  </si>
  <si>
    <t>C PM real</t>
  </si>
  <si>
    <t>C PM theoretica</t>
  </si>
  <si>
    <t>number of observations</t>
  </si>
  <si>
    <t>degrees of freedom</t>
  </si>
  <si>
    <t>adjusted residual variance</t>
  </si>
  <si>
    <t>residual variance</t>
  </si>
  <si>
    <t>total variance</t>
  </si>
  <si>
    <r>
      <t>R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adj</t>
    </r>
    <r>
      <rPr>
        <sz val="10"/>
        <rFont val="Arial"/>
        <family val="0"/>
      </rPr>
      <t>=</t>
    </r>
  </si>
  <si>
    <t>Matrix</t>
  </si>
  <si>
    <t>t-value</t>
  </si>
  <si>
    <t>Unit V</t>
  </si>
  <si>
    <t>* V = parameter statistically sifnificant, N = parametr statistically not significant</t>
  </si>
  <si>
    <t>Consumption porkef (kg/capita/year)</t>
  </si>
  <si>
    <t>Income (thous. Kč)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</si>
</sst>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00000"/>
    <numFmt numFmtId="181" formatCode="0.00000000"/>
    <numFmt numFmtId="182" formatCode="0.0000000"/>
    <numFmt numFmtId="183" formatCode="0.000"/>
    <numFmt numFmtId="184" formatCode="0.0"/>
    <numFmt numFmtId="185" formatCode="_-* #,##0.000\ _K_č_-;\-* #,##0.000\ _K_č_-;_-* &quot;-&quot;??\ _K_č_-;_-@_-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_-* #,##0.000_-;\-* #,##0.000_-;_-* &quot;-&quot;???_-;_-@_-"/>
    <numFmt numFmtId="191" formatCode="_-* #,##0.0_-;\-* #,##0.0_-;_-* &quot;-&quot;?_-;_-@_-"/>
  </numFmts>
  <fonts count="2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8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2" fontId="0" fillId="0" borderId="15" xfId="0" applyNumberFormat="1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172" fontId="0" fillId="0" borderId="19" xfId="0" applyNumberFormat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2" fontId="0" fillId="0" borderId="22" xfId="0" applyNumberFormat="1" applyBorder="1" applyAlignment="1">
      <alignment horizontal="right"/>
    </xf>
    <xf numFmtId="172" fontId="0" fillId="0" borderId="19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2" fontId="0" fillId="0" borderId="25" xfId="0" applyNumberFormat="1" applyBorder="1" applyAlignment="1">
      <alignment horizontal="right"/>
    </xf>
    <xf numFmtId="172" fontId="0" fillId="0" borderId="26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172" fontId="0" fillId="0" borderId="0" xfId="0" applyNumberForma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173" fontId="0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right"/>
    </xf>
    <xf numFmtId="0" fontId="1" fillId="24" borderId="32" xfId="0" applyFon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0" fontId="0" fillId="0" borderId="22" xfId="0" applyBorder="1" applyAlignment="1">
      <alignment horizontal="right" vertical="center" wrapText="1"/>
    </xf>
    <xf numFmtId="173" fontId="0" fillId="0" borderId="22" xfId="0" applyNumberForma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173" fontId="0" fillId="0" borderId="25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0" fillId="0" borderId="2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25" borderId="22" xfId="0" applyFill="1" applyBorder="1" applyAlignment="1">
      <alignment/>
    </xf>
    <xf numFmtId="173" fontId="0" fillId="0" borderId="0" xfId="0" applyNumberFormat="1" applyAlignment="1">
      <alignment/>
    </xf>
    <xf numFmtId="0" fontId="1" fillId="25" borderId="0" xfId="0" applyFont="1" applyFill="1" applyBorder="1" applyAlignment="1">
      <alignment/>
    </xf>
    <xf numFmtId="0" fontId="0" fillId="25" borderId="0" xfId="0" applyFill="1" applyAlignment="1">
      <alignment/>
    </xf>
    <xf numFmtId="173" fontId="0" fillId="21" borderId="0" xfId="0" applyNumberFormat="1" applyFill="1" applyBorder="1" applyAlignment="1">
      <alignment horizontal="center" vertical="center" wrapText="1"/>
    </xf>
    <xf numFmtId="0" fontId="0" fillId="21" borderId="0" xfId="0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25" borderId="0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172" fontId="0" fillId="0" borderId="0" xfId="0" applyNumberFormat="1" applyFill="1" applyBorder="1" applyAlignment="1">
      <alignment horizontal="right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26" borderId="0" xfId="0" applyFill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35">
      <selection activeCell="B50" sqref="B50:F54"/>
    </sheetView>
  </sheetViews>
  <sheetFormatPr defaultColWidth="9.140625" defaultRowHeight="12.75"/>
  <cols>
    <col min="2" max="2" width="14.28125" style="0" bestFit="1" customWidth="1"/>
    <col min="3" max="5" width="14.00390625" style="0" bestFit="1" customWidth="1"/>
    <col min="6" max="6" width="13.421875" style="0" customWidth="1"/>
  </cols>
  <sheetData>
    <row r="1" spans="1:7" ht="33" customHeight="1" thickBot="1">
      <c r="A1" s="1" t="s">
        <v>21</v>
      </c>
      <c r="B1" s="95" t="s">
        <v>47</v>
      </c>
      <c r="C1" s="96" t="s">
        <v>25</v>
      </c>
      <c r="D1" s="96" t="s">
        <v>26</v>
      </c>
      <c r="E1" s="96" t="s">
        <v>27</v>
      </c>
      <c r="F1" s="97" t="s">
        <v>48</v>
      </c>
      <c r="G1" s="41" t="s">
        <v>24</v>
      </c>
    </row>
    <row r="2" spans="1:6" ht="13.5" thickBot="1">
      <c r="A2" s="2" t="s">
        <v>20</v>
      </c>
      <c r="B2" s="3"/>
      <c r="C2" s="4"/>
      <c r="D2" s="4"/>
      <c r="E2" s="4"/>
      <c r="F2" s="5"/>
    </row>
    <row r="3" spans="1:7" ht="12.75">
      <c r="A3" s="6">
        <v>1995</v>
      </c>
      <c r="B3" s="7">
        <v>8.04</v>
      </c>
      <c r="C3" s="8">
        <v>84.2</v>
      </c>
      <c r="D3" s="8">
        <v>94.81</v>
      </c>
      <c r="E3" s="8">
        <v>52.32</v>
      </c>
      <c r="F3" s="9">
        <v>55.578</v>
      </c>
      <c r="G3" s="42">
        <v>1</v>
      </c>
    </row>
    <row r="4" spans="1:8" ht="12.75">
      <c r="A4" s="6">
        <v>1996</v>
      </c>
      <c r="B4" s="10">
        <v>8.87</v>
      </c>
      <c r="C4" s="11">
        <v>90.42</v>
      </c>
      <c r="D4" s="11">
        <v>102.12</v>
      </c>
      <c r="E4" s="11">
        <v>62.77</v>
      </c>
      <c r="F4" s="12">
        <v>64.114</v>
      </c>
      <c r="G4" s="43">
        <v>1</v>
      </c>
      <c r="H4" s="90"/>
    </row>
    <row r="5" spans="1:8" ht="12.75">
      <c r="A5" s="13">
        <v>1997</v>
      </c>
      <c r="B5" s="14">
        <v>8.74</v>
      </c>
      <c r="C5" s="15">
        <v>92.11</v>
      </c>
      <c r="D5" s="15">
        <v>104.82</v>
      </c>
      <c r="E5" s="15">
        <v>70.64</v>
      </c>
      <c r="F5" s="16">
        <v>70.968</v>
      </c>
      <c r="G5" s="44">
        <v>1</v>
      </c>
      <c r="H5" s="90"/>
    </row>
    <row r="6" spans="1:8" ht="12.75">
      <c r="A6" s="13">
        <v>1998</v>
      </c>
      <c r="B6" s="14">
        <v>10.36</v>
      </c>
      <c r="C6" s="15">
        <v>86.39</v>
      </c>
      <c r="D6" s="15">
        <v>110.16</v>
      </c>
      <c r="E6" s="15">
        <v>73.31</v>
      </c>
      <c r="F6" s="16">
        <v>77.942</v>
      </c>
      <c r="G6" s="44">
        <v>1</v>
      </c>
      <c r="H6" s="90"/>
    </row>
    <row r="7" spans="1:8" ht="12.75">
      <c r="A7" s="13">
        <v>1999</v>
      </c>
      <c r="B7" s="14">
        <v>9.78</v>
      </c>
      <c r="C7" s="15">
        <v>80.47</v>
      </c>
      <c r="D7" s="15">
        <v>107.8</v>
      </c>
      <c r="E7" s="15">
        <v>56.51</v>
      </c>
      <c r="F7" s="16">
        <v>80.771</v>
      </c>
      <c r="G7" s="44">
        <v>1</v>
      </c>
      <c r="H7" s="90"/>
    </row>
    <row r="8" spans="1:8" ht="12.75">
      <c r="A8" s="13">
        <v>2000</v>
      </c>
      <c r="B8" s="14">
        <v>8.94</v>
      </c>
      <c r="C8" s="15">
        <v>90.04</v>
      </c>
      <c r="D8" s="15">
        <v>111.53</v>
      </c>
      <c r="E8" s="15">
        <v>61.83</v>
      </c>
      <c r="F8" s="16">
        <v>83.422</v>
      </c>
      <c r="G8" s="44">
        <v>1</v>
      </c>
      <c r="H8" s="90"/>
    </row>
    <row r="9" spans="1:8" ht="12.75">
      <c r="A9" s="13">
        <v>2001</v>
      </c>
      <c r="B9" s="14">
        <v>9.05</v>
      </c>
      <c r="C9" s="15">
        <v>101.66</v>
      </c>
      <c r="D9" s="15">
        <v>112.56</v>
      </c>
      <c r="E9" s="15">
        <v>71.28</v>
      </c>
      <c r="F9" s="16">
        <v>90.167</v>
      </c>
      <c r="G9" s="44">
        <v>1</v>
      </c>
      <c r="H9" s="90"/>
    </row>
    <row r="10" spans="1:8" ht="12.75">
      <c r="A10" s="13">
        <v>2002</v>
      </c>
      <c r="B10" s="14">
        <v>9.55</v>
      </c>
      <c r="C10" s="15">
        <v>89.84</v>
      </c>
      <c r="D10" s="15">
        <v>112.99</v>
      </c>
      <c r="E10" s="15">
        <v>62.4</v>
      </c>
      <c r="F10" s="16">
        <v>93.153</v>
      </c>
      <c r="G10" s="44">
        <v>1</v>
      </c>
      <c r="H10" s="90"/>
    </row>
    <row r="11" spans="1:8" ht="12.75">
      <c r="A11" s="13">
        <v>2003</v>
      </c>
      <c r="B11" s="14">
        <v>10.14</v>
      </c>
      <c r="C11" s="15">
        <v>82.74</v>
      </c>
      <c r="D11" s="15">
        <v>108.02</v>
      </c>
      <c r="E11" s="15">
        <v>60.67</v>
      </c>
      <c r="F11" s="16">
        <v>98.102</v>
      </c>
      <c r="G11" s="44">
        <v>1</v>
      </c>
      <c r="H11" s="90"/>
    </row>
    <row r="12" spans="1:8" ht="12.75">
      <c r="A12" s="13">
        <v>2004</v>
      </c>
      <c r="B12" s="14">
        <v>9.97</v>
      </c>
      <c r="C12" s="15">
        <v>85.36</v>
      </c>
      <c r="D12" s="15">
        <v>112.84</v>
      </c>
      <c r="E12" s="15">
        <v>62.55</v>
      </c>
      <c r="F12" s="16">
        <v>102.217</v>
      </c>
      <c r="G12" s="44">
        <v>1</v>
      </c>
      <c r="H12" s="90"/>
    </row>
    <row r="13" spans="1:8" ht="13.5" thickBot="1">
      <c r="A13" s="17">
        <v>2005</v>
      </c>
      <c r="B13" s="18">
        <v>11.18</v>
      </c>
      <c r="C13" s="19">
        <v>85.3</v>
      </c>
      <c r="D13" s="19">
        <v>117.73</v>
      </c>
      <c r="E13" s="19">
        <v>62.73</v>
      </c>
      <c r="F13" s="20">
        <v>116.5735</v>
      </c>
      <c r="G13" s="44">
        <v>1</v>
      </c>
      <c r="H13" s="90"/>
    </row>
    <row r="14" spans="1:7" ht="13.5" thickBot="1">
      <c r="A14" s="21" t="s">
        <v>22</v>
      </c>
      <c r="B14" s="22">
        <f aca="true" t="shared" si="0" ref="B14:G14">AVERAGE(B3:B13)</f>
        <v>9.510909090909092</v>
      </c>
      <c r="C14" s="22">
        <f t="shared" si="0"/>
        <v>88.04818181818182</v>
      </c>
      <c r="D14" s="22">
        <f t="shared" si="0"/>
        <v>108.67090909090908</v>
      </c>
      <c r="E14" s="22">
        <f t="shared" si="0"/>
        <v>63.36454545454544</v>
      </c>
      <c r="F14" s="22">
        <f t="shared" si="0"/>
        <v>84.81886363636364</v>
      </c>
      <c r="G14" s="45">
        <f t="shared" si="0"/>
        <v>1</v>
      </c>
    </row>
    <row r="15" spans="1:6" ht="12.75">
      <c r="A15" s="23"/>
      <c r="B15" s="24"/>
      <c r="C15" s="24"/>
      <c r="D15" s="24"/>
      <c r="E15" s="24"/>
      <c r="F15" s="25"/>
    </row>
    <row r="17" ht="12.75">
      <c r="A17" t="s">
        <v>23</v>
      </c>
    </row>
    <row r="18" ht="12.75">
      <c r="A18" s="26" t="s">
        <v>0</v>
      </c>
    </row>
    <row r="19" ht="12.75">
      <c r="A19" s="27"/>
    </row>
    <row r="20" ht="12.75">
      <c r="A20" s="27"/>
    </row>
    <row r="21" spans="1:9" ht="13.5" thickBot="1">
      <c r="A21" s="27"/>
      <c r="B21" s="28" t="s">
        <v>28</v>
      </c>
      <c r="C21" s="29" t="s">
        <v>29</v>
      </c>
      <c r="D21" s="30" t="s">
        <v>30</v>
      </c>
      <c r="E21" s="30" t="s">
        <v>31</v>
      </c>
      <c r="F21" s="30" t="s">
        <v>32</v>
      </c>
      <c r="H21" s="29"/>
      <c r="I21" s="30" t="s">
        <v>33</v>
      </c>
    </row>
    <row r="22" spans="1:9" ht="12.75">
      <c r="A22" s="27"/>
      <c r="B22" s="42">
        <v>1</v>
      </c>
      <c r="C22" s="8">
        <v>84.2</v>
      </c>
      <c r="D22" s="8">
        <v>94.81</v>
      </c>
      <c r="E22" s="8">
        <v>52.32</v>
      </c>
      <c r="F22" s="9">
        <v>55.578</v>
      </c>
      <c r="G22" s="94"/>
      <c r="H22" s="31"/>
      <c r="I22" s="7">
        <v>8.04</v>
      </c>
    </row>
    <row r="23" spans="1:9" ht="12.75">
      <c r="A23" s="27"/>
      <c r="B23" s="43">
        <v>1</v>
      </c>
      <c r="C23" s="11">
        <v>90.42</v>
      </c>
      <c r="D23" s="11">
        <v>102.12</v>
      </c>
      <c r="E23" s="11">
        <v>62.77</v>
      </c>
      <c r="F23" s="12">
        <v>64.114</v>
      </c>
      <c r="G23" s="94"/>
      <c r="I23" s="10">
        <v>8.87</v>
      </c>
    </row>
    <row r="24" spans="1:9" ht="12.75">
      <c r="A24" s="27"/>
      <c r="B24" s="44">
        <v>1</v>
      </c>
      <c r="C24" s="15">
        <v>92.11</v>
      </c>
      <c r="D24" s="15">
        <v>104.82</v>
      </c>
      <c r="E24" s="15">
        <v>70.64</v>
      </c>
      <c r="F24" s="16">
        <v>70.968</v>
      </c>
      <c r="G24" s="37"/>
      <c r="I24" s="14">
        <v>8.74</v>
      </c>
    </row>
    <row r="25" spans="1:9" ht="12.75">
      <c r="A25" s="36" t="s">
        <v>1</v>
      </c>
      <c r="B25" s="44">
        <v>1</v>
      </c>
      <c r="C25" s="15">
        <v>86.39</v>
      </c>
      <c r="D25" s="15">
        <v>110.16</v>
      </c>
      <c r="E25" s="15">
        <v>73.31</v>
      </c>
      <c r="F25" s="16">
        <v>77.942</v>
      </c>
      <c r="G25" s="37"/>
      <c r="H25" s="36" t="s">
        <v>2</v>
      </c>
      <c r="I25" s="14">
        <v>10.36</v>
      </c>
    </row>
    <row r="26" spans="1:9" ht="12.75">
      <c r="A26" s="27"/>
      <c r="B26" s="44">
        <v>1</v>
      </c>
      <c r="C26" s="15">
        <v>80.47</v>
      </c>
      <c r="D26" s="15">
        <v>107.8</v>
      </c>
      <c r="E26" s="15">
        <v>56.51</v>
      </c>
      <c r="F26" s="16">
        <v>80.771</v>
      </c>
      <c r="G26" s="37"/>
      <c r="I26" s="14">
        <v>9.78</v>
      </c>
    </row>
    <row r="27" spans="1:9" ht="12.75">
      <c r="A27" s="27"/>
      <c r="B27" s="44">
        <v>1</v>
      </c>
      <c r="C27" s="15">
        <v>90.04</v>
      </c>
      <c r="D27" s="15">
        <v>111.53</v>
      </c>
      <c r="E27" s="15">
        <v>61.83</v>
      </c>
      <c r="F27" s="16">
        <v>83.422</v>
      </c>
      <c r="G27" s="37"/>
      <c r="I27" s="14">
        <v>8.94</v>
      </c>
    </row>
    <row r="28" spans="1:9" ht="12.75">
      <c r="A28" s="27"/>
      <c r="B28" s="44">
        <v>1</v>
      </c>
      <c r="C28" s="15">
        <v>101.66</v>
      </c>
      <c r="D28" s="15">
        <v>112.56</v>
      </c>
      <c r="E28" s="15">
        <v>71.28</v>
      </c>
      <c r="F28" s="16">
        <v>90.167</v>
      </c>
      <c r="G28" s="37"/>
      <c r="I28" s="14">
        <v>9.05</v>
      </c>
    </row>
    <row r="29" spans="1:9" ht="12.75">
      <c r="A29" s="27"/>
      <c r="B29" s="44">
        <v>1</v>
      </c>
      <c r="C29" s="15">
        <v>89.84</v>
      </c>
      <c r="D29" s="15">
        <v>112.99</v>
      </c>
      <c r="E29" s="15">
        <v>62.4</v>
      </c>
      <c r="F29" s="16">
        <v>93.153</v>
      </c>
      <c r="G29" s="37"/>
      <c r="I29" s="14">
        <v>9.55</v>
      </c>
    </row>
    <row r="30" spans="1:9" ht="12.75">
      <c r="A30" s="27"/>
      <c r="B30" s="44">
        <v>1</v>
      </c>
      <c r="C30" s="15">
        <v>82.74</v>
      </c>
      <c r="D30" s="15">
        <v>108.02</v>
      </c>
      <c r="E30" s="15">
        <v>60.67</v>
      </c>
      <c r="F30" s="16">
        <v>98.102</v>
      </c>
      <c r="G30" s="37"/>
      <c r="I30" s="14">
        <v>10.14</v>
      </c>
    </row>
    <row r="31" spans="1:9" ht="12.75">
      <c r="A31" s="27"/>
      <c r="B31" s="44">
        <v>1</v>
      </c>
      <c r="C31" s="15">
        <v>85.36</v>
      </c>
      <c r="D31" s="15">
        <v>112.84</v>
      </c>
      <c r="E31" s="15">
        <v>62.55</v>
      </c>
      <c r="F31" s="16">
        <v>102.217</v>
      </c>
      <c r="G31" s="37"/>
      <c r="I31" s="14">
        <v>9.97</v>
      </c>
    </row>
    <row r="32" spans="1:9" ht="13.5" thickBot="1">
      <c r="A32" s="27"/>
      <c r="B32" s="44">
        <v>1</v>
      </c>
      <c r="C32" s="19">
        <v>85.3</v>
      </c>
      <c r="D32" s="19">
        <v>117.73</v>
      </c>
      <c r="E32" s="19">
        <v>62.73</v>
      </c>
      <c r="F32" s="20">
        <v>116.5735</v>
      </c>
      <c r="G32" s="37"/>
      <c r="I32" s="18">
        <v>11.18</v>
      </c>
    </row>
    <row r="35" ht="12.75">
      <c r="A35" s="27"/>
    </row>
    <row r="36" ht="14.25">
      <c r="A36" s="38" t="s">
        <v>3</v>
      </c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4.25">
      <c r="A43" s="38" t="s">
        <v>4</v>
      </c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7"/>
    </row>
    <row r="49" ht="12.75">
      <c r="A49" s="27"/>
    </row>
    <row r="50" spans="1:6" ht="14.25">
      <c r="A50" s="38" t="s">
        <v>5</v>
      </c>
      <c r="B50" s="99">
        <v>106.89440080151601</v>
      </c>
      <c r="C50">
        <v>-0.1839049817493223</v>
      </c>
      <c r="D50">
        <v>-1.3261817342337956</v>
      </c>
      <c r="E50">
        <v>0.34689654306348733</v>
      </c>
      <c r="F50">
        <v>0.37167959008336915</v>
      </c>
    </row>
    <row r="51" spans="1:6" ht="12.75">
      <c r="A51" s="27"/>
      <c r="B51">
        <v>-0.18390498174929548</v>
      </c>
      <c r="C51" s="99">
        <v>0.0052979713319099096</v>
      </c>
      <c r="D51">
        <v>-0.001649052493066295</v>
      </c>
      <c r="E51">
        <v>-0.002674570206936787</v>
      </c>
      <c r="F51">
        <v>0.0007793690557108528</v>
      </c>
    </row>
    <row r="52" spans="1:6" ht="12.75">
      <c r="A52" s="27"/>
      <c r="B52">
        <v>-1.326181734233863</v>
      </c>
      <c r="C52">
        <v>-0.0016490524930658434</v>
      </c>
      <c r="D52" s="99">
        <v>0.021987615792540292</v>
      </c>
      <c r="E52">
        <v>-0.005477017284581764</v>
      </c>
      <c r="F52">
        <v>-0.006731847772798104</v>
      </c>
    </row>
    <row r="53" spans="1:6" ht="12.75">
      <c r="A53" s="27"/>
      <c r="B53">
        <v>0.3468965430635317</v>
      </c>
      <c r="C53">
        <v>-0.0026745702069369648</v>
      </c>
      <c r="D53">
        <v>-0.00547701728458208</v>
      </c>
      <c r="E53" s="99">
        <v>0.005786506087866327</v>
      </c>
      <c r="F53">
        <v>0.0013809147538104776</v>
      </c>
    </row>
    <row r="54" spans="1:6" ht="12.75">
      <c r="A54" s="27"/>
      <c r="B54">
        <v>0.3716795900833939</v>
      </c>
      <c r="C54">
        <v>0.0007793690557107221</v>
      </c>
      <c r="D54">
        <v>-0.006731847772798185</v>
      </c>
      <c r="E54">
        <v>0.001380914753810409</v>
      </c>
      <c r="F54" s="99">
        <v>0.0024022175552171478</v>
      </c>
    </row>
    <row r="55" ht="12.75">
      <c r="A55" s="27"/>
    </row>
    <row r="56" ht="12.75">
      <c r="A56" s="27"/>
    </row>
    <row r="57" ht="14.25">
      <c r="A57" s="38" t="s">
        <v>6</v>
      </c>
    </row>
    <row r="58" ht="12.75">
      <c r="A58" s="27"/>
    </row>
    <row r="59" ht="12.75">
      <c r="A59" s="27"/>
    </row>
    <row r="60" ht="12.75">
      <c r="A60" s="27"/>
    </row>
    <row r="61" ht="12.75">
      <c r="A61" s="27"/>
    </row>
    <row r="62" ht="12.75">
      <c r="A62" s="27"/>
    </row>
    <row r="63" spans="1:2" ht="12.75">
      <c r="A63" s="27"/>
      <c r="B63" s="98">
        <v>8.99390620295435</v>
      </c>
    </row>
    <row r="64" spans="1:2" ht="14.25">
      <c r="A64" s="38" t="s">
        <v>7</v>
      </c>
      <c r="B64" s="98">
        <v>-0.10097976393064556</v>
      </c>
    </row>
    <row r="65" spans="1:2" ht="12.75">
      <c r="A65" s="27"/>
      <c r="B65" s="98">
        <v>0.02783803385607797</v>
      </c>
    </row>
    <row r="66" spans="1:2" ht="12.75">
      <c r="A66" s="27"/>
      <c r="B66" s="98">
        <v>0.06525892064061445</v>
      </c>
    </row>
    <row r="67" ht="12.75">
      <c r="B67" s="98">
        <v>0.0265011946214031</v>
      </c>
    </row>
    <row r="69" ht="12.75">
      <c r="A69" s="40" t="s">
        <v>34</v>
      </c>
    </row>
    <row r="72" spans="1:9" ht="12.75">
      <c r="A72" s="27"/>
      <c r="C72" s="33"/>
      <c r="D72" s="33"/>
      <c r="E72" s="33"/>
      <c r="F72" s="32"/>
      <c r="I72" s="35"/>
    </row>
    <row r="73" spans="1:9" ht="12.75">
      <c r="A73" s="36"/>
      <c r="C73" s="33"/>
      <c r="D73" s="33"/>
      <c r="E73" s="33"/>
      <c r="F73" s="33"/>
      <c r="H73" s="70"/>
      <c r="I73" s="35"/>
    </row>
    <row r="74" spans="1:9" ht="12.75">
      <c r="A74" s="27"/>
      <c r="C74" s="33"/>
      <c r="D74" s="33"/>
      <c r="E74" s="33"/>
      <c r="F74" s="34"/>
      <c r="I74" s="35"/>
    </row>
    <row r="75" spans="1:9" ht="12.75">
      <c r="A75" s="27"/>
      <c r="C75" s="33"/>
      <c r="D75" s="33"/>
      <c r="E75" s="33"/>
      <c r="F75" s="34"/>
      <c r="I75" s="35"/>
    </row>
    <row r="76" spans="1:9" ht="12.75">
      <c r="A76" s="27"/>
      <c r="C76" s="33"/>
      <c r="D76" s="33"/>
      <c r="E76" s="33"/>
      <c r="F76" s="34"/>
      <c r="I76" s="35"/>
    </row>
    <row r="77" spans="1:9" ht="12.75">
      <c r="A77" s="27"/>
      <c r="C77" s="33"/>
      <c r="D77" s="33"/>
      <c r="E77" s="33"/>
      <c r="F77" s="34"/>
      <c r="I77" s="35"/>
    </row>
    <row r="78" spans="1:9" ht="12.75">
      <c r="A78" s="27"/>
      <c r="C78" s="33"/>
      <c r="D78" s="33"/>
      <c r="E78" s="33"/>
      <c r="F78" s="34"/>
      <c r="I78" s="35"/>
    </row>
    <row r="79" spans="1:9" ht="12.75">
      <c r="A79" s="27"/>
      <c r="C79" s="33"/>
      <c r="D79" s="33"/>
      <c r="E79" s="33"/>
      <c r="F79" s="34"/>
      <c r="I79" s="35"/>
    </row>
    <row r="80" spans="1:9" ht="12.75">
      <c r="A80" s="27"/>
      <c r="C80" s="33"/>
      <c r="D80" s="33"/>
      <c r="E80" s="33"/>
      <c r="F80" s="34"/>
      <c r="I80" s="35"/>
    </row>
    <row r="83" ht="12.75">
      <c r="A83" s="27"/>
    </row>
    <row r="84" ht="12.75">
      <c r="A84" s="38"/>
    </row>
    <row r="87" ht="12.75">
      <c r="A87" s="27"/>
    </row>
    <row r="88" ht="12.75">
      <c r="A88" s="27"/>
    </row>
    <row r="89" ht="12.75">
      <c r="A89" s="27"/>
    </row>
    <row r="90" ht="12.75">
      <c r="A90" s="27"/>
    </row>
    <row r="91" ht="12.75">
      <c r="A91" s="38"/>
    </row>
    <row r="92" ht="12.75">
      <c r="A92" s="27"/>
    </row>
    <row r="93" ht="12.75">
      <c r="A93" s="27"/>
    </row>
    <row r="94" ht="12.75">
      <c r="A94" s="27"/>
    </row>
    <row r="95" ht="12.75">
      <c r="A95" s="27"/>
    </row>
    <row r="96" ht="12.75">
      <c r="A96" s="27"/>
    </row>
    <row r="97" ht="12.75">
      <c r="A97" s="27"/>
    </row>
    <row r="98" ht="12.75">
      <c r="A98" s="38"/>
    </row>
    <row r="99" ht="12.75">
      <c r="A99" s="27"/>
    </row>
    <row r="100" ht="12.75">
      <c r="A100" s="27"/>
    </row>
    <row r="101" ht="12.75">
      <c r="A101" s="27"/>
    </row>
    <row r="102" ht="12.75">
      <c r="A102" s="27"/>
    </row>
    <row r="103" ht="12.75">
      <c r="A103" s="27"/>
    </row>
    <row r="104" ht="12.75">
      <c r="A104" s="27"/>
    </row>
    <row r="105" ht="12.75">
      <c r="A105" s="38"/>
    </row>
    <row r="106" ht="12.75">
      <c r="A106" s="27"/>
    </row>
    <row r="107" ht="12.75">
      <c r="A107" s="27"/>
    </row>
    <row r="108" ht="12.75">
      <c r="A108" s="27"/>
    </row>
    <row r="109" ht="12.75">
      <c r="A109" s="27"/>
    </row>
    <row r="110" ht="12.75">
      <c r="A110" s="27"/>
    </row>
    <row r="111" spans="1:2" ht="12.75">
      <c r="A111" s="27"/>
      <c r="B111" s="39"/>
    </row>
    <row r="112" spans="1:2" ht="12.75">
      <c r="A112" s="38"/>
      <c r="B112" s="39"/>
    </row>
    <row r="113" spans="1:2" ht="12.75">
      <c r="A113" s="27"/>
      <c r="B113" s="39"/>
    </row>
    <row r="114" spans="1:2" ht="12.75">
      <c r="A114" s="27"/>
      <c r="B114" s="39"/>
    </row>
    <row r="115" ht="12.75">
      <c r="B115" s="39"/>
    </row>
    <row r="117" ht="12.75">
      <c r="A117" s="40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50" zoomScaleNormal="150" zoomScalePageLayoutView="0" workbookViewId="0" topLeftCell="A1">
      <selection activeCell="E2" sqref="E2"/>
    </sheetView>
  </sheetViews>
  <sheetFormatPr defaultColWidth="9.140625" defaultRowHeight="12.75"/>
  <cols>
    <col min="1" max="1" width="11.7109375" style="0" customWidth="1"/>
    <col min="2" max="3" width="9.8515625" style="0" customWidth="1"/>
    <col min="4" max="4" width="9.28125" style="0" bestFit="1" customWidth="1"/>
    <col min="5" max="5" width="12.140625" style="0" bestFit="1" customWidth="1"/>
    <col min="6" max="6" width="9.28125" style="0" bestFit="1" customWidth="1"/>
    <col min="7" max="7" width="12.140625" style="0" bestFit="1" customWidth="1"/>
    <col min="8" max="9" width="9.28125" style="0" bestFit="1" customWidth="1"/>
  </cols>
  <sheetData>
    <row r="1" spans="1:7" ht="38.25">
      <c r="A1" s="73" t="s">
        <v>21</v>
      </c>
      <c r="B1" s="74" t="s">
        <v>35</v>
      </c>
      <c r="C1" s="74" t="s">
        <v>36</v>
      </c>
      <c r="D1" s="74" t="s">
        <v>8</v>
      </c>
      <c r="E1" s="74" t="s">
        <v>9</v>
      </c>
      <c r="F1" s="74"/>
      <c r="G1" s="75"/>
    </row>
    <row r="2" spans="1:9" ht="12.75">
      <c r="A2" s="76">
        <v>1995</v>
      </c>
      <c r="B2" s="71">
        <v>8.04</v>
      </c>
      <c r="C2" s="72">
        <f>estimation!$B$63+estimation!$B$64*estimation!C3+estimation!D3*estimation!$B$65+estimation!$B$66*estimation!E3+estimation!F3*estimation!$B$67</f>
        <v>8.017964192474034</v>
      </c>
      <c r="D2" s="72">
        <f>B2-C2</f>
        <v>0.022035807525965012</v>
      </c>
      <c r="E2" s="72">
        <f>D2*D2</f>
        <v>0.00048557681332137627</v>
      </c>
      <c r="F2" s="79">
        <f>B2-$B$13</f>
        <v>-1.4709090909090925</v>
      </c>
      <c r="G2" s="77">
        <f>F2*F2</f>
        <v>2.163573553719013</v>
      </c>
      <c r="I2" s="85"/>
    </row>
    <row r="3" spans="1:9" ht="12.75">
      <c r="A3" s="76">
        <v>1996</v>
      </c>
      <c r="B3" s="71">
        <v>8.87</v>
      </c>
      <c r="C3" s="72">
        <f>estimation!$B$63+estimation!$B$64*estimation!C4+estimation!D4*estimation!$B$65+estimation!$B$66*estimation!E4+estimation!F4*estimation!$B$67</f>
        <v>8.501536006296067</v>
      </c>
      <c r="D3" s="72">
        <f aca="true" t="shared" si="0" ref="D3:D12">B3-C3</f>
        <v>0.3684639937039318</v>
      </c>
      <c r="E3" s="72">
        <f aca="true" t="shared" si="1" ref="E3:E12">D3*D3</f>
        <v>0.1357657146562511</v>
      </c>
      <c r="F3" s="79">
        <f aca="true" t="shared" si="2" ref="F3:F12">B3-$B$13</f>
        <v>-0.6409090909090924</v>
      </c>
      <c r="G3" s="77">
        <f aca="true" t="shared" si="3" ref="G3:G12">F3*F3</f>
        <v>0.4107644628099193</v>
      </c>
      <c r="I3" s="85"/>
    </row>
    <row r="4" spans="1:9" ht="12.75">
      <c r="A4" s="46">
        <v>1997</v>
      </c>
      <c r="B4" s="47">
        <v>8.74</v>
      </c>
      <c r="C4" s="72">
        <f>estimation!$B$63+estimation!$B$64*estimation!C5+estimation!D5*estimation!$B$65+estimation!$B$66*estimation!E5+estimation!F5*estimation!$B$67</f>
        <v>9.10126979004142</v>
      </c>
      <c r="D4" s="72">
        <f t="shared" si="0"/>
        <v>-0.361269790041419</v>
      </c>
      <c r="E4" s="72">
        <f t="shared" si="1"/>
        <v>0.13051586119657096</v>
      </c>
      <c r="F4" s="79">
        <f t="shared" si="2"/>
        <v>-0.7709090909090914</v>
      </c>
      <c r="G4" s="77">
        <f t="shared" si="3"/>
        <v>0.5943008264462818</v>
      </c>
      <c r="I4" s="85"/>
    </row>
    <row r="5" spans="1:9" ht="12.75">
      <c r="A5" s="46">
        <v>1998</v>
      </c>
      <c r="B5" s="47">
        <v>10.36</v>
      </c>
      <c r="C5" s="72">
        <f>estimation!$B$63+estimation!$B$64*estimation!C6+estimation!D6*estimation!$B$65+estimation!$B$66*estimation!E6+estimation!F6*estimation!$B$67</f>
        <v>10.186589789916276</v>
      </c>
      <c r="D5" s="72">
        <f t="shared" si="0"/>
        <v>0.17341021008372337</v>
      </c>
      <c r="E5" s="72">
        <f t="shared" si="1"/>
        <v>0.030071100961281075</v>
      </c>
      <c r="F5" s="79">
        <f t="shared" si="2"/>
        <v>0.8490909090909078</v>
      </c>
      <c r="G5" s="77">
        <f t="shared" si="3"/>
        <v>0.7209553719008243</v>
      </c>
      <c r="I5" s="85"/>
    </row>
    <row r="6" spans="1:9" ht="12.75">
      <c r="A6" s="46">
        <v>1999</v>
      </c>
      <c r="B6" s="47">
        <v>9.78</v>
      </c>
      <c r="C6" s="72">
        <f>estimation!$B$63+estimation!$B$64*estimation!C7+estimation!D7*estimation!$B$65+estimation!$B$66*estimation!E7+estimation!F7*estimation!$B$67</f>
        <v>9.697314245306979</v>
      </c>
      <c r="D6" s="72">
        <f t="shared" si="0"/>
        <v>0.08268575469302064</v>
      </c>
      <c r="E6" s="72">
        <f t="shared" si="1"/>
        <v>0.006836934029154385</v>
      </c>
      <c r="F6" s="79">
        <f t="shared" si="2"/>
        <v>0.2690909090909077</v>
      </c>
      <c r="G6" s="77">
        <f t="shared" si="3"/>
        <v>0.07240991735537117</v>
      </c>
      <c r="I6" s="85"/>
    </row>
    <row r="7" spans="1:9" ht="12.75">
      <c r="A7" s="46">
        <v>2000</v>
      </c>
      <c r="B7" s="47">
        <v>8.94</v>
      </c>
      <c r="C7" s="72">
        <f>estimation!$B$63+estimation!$B$64*estimation!C8+estimation!D8*estimation!$B$65+estimation!$B$66*estimation!E8+estimation!F8*estimation!$B$67</f>
        <v>9.25220589552328</v>
      </c>
      <c r="D7" s="72">
        <f t="shared" si="0"/>
        <v>-0.31220589552328093</v>
      </c>
      <c r="E7" s="72">
        <f t="shared" si="1"/>
        <v>0.0974725211994938</v>
      </c>
      <c r="F7" s="79">
        <f t="shared" si="2"/>
        <v>-0.5709090909090921</v>
      </c>
      <c r="G7" s="77">
        <f t="shared" si="3"/>
        <v>0.32593719008264604</v>
      </c>
      <c r="I7" s="85"/>
    </row>
    <row r="8" spans="1:9" ht="12.75">
      <c r="A8" s="46">
        <v>2001</v>
      </c>
      <c r="B8" s="47">
        <v>9.05</v>
      </c>
      <c r="C8" s="72">
        <f>estimation!$B$63+estimation!$B$64*estimation!C9+estimation!D9*estimation!$B$65+estimation!$B$66*estimation!E9+estimation!F9*estimation!$B$67</f>
        <v>8.902941571296111</v>
      </c>
      <c r="D8" s="72">
        <f t="shared" si="0"/>
        <v>0.14705842870388963</v>
      </c>
      <c r="E8" s="72">
        <f t="shared" si="1"/>
        <v>0.02162618145285699</v>
      </c>
      <c r="F8" s="79">
        <f t="shared" si="2"/>
        <v>-0.46090909090909093</v>
      </c>
      <c r="G8" s="77">
        <f t="shared" si="3"/>
        <v>0.21243719008264464</v>
      </c>
      <c r="I8" s="85"/>
    </row>
    <row r="9" spans="1:9" ht="12.75">
      <c r="A9" s="46">
        <v>2002</v>
      </c>
      <c r="B9" s="47">
        <v>9.55</v>
      </c>
      <c r="C9" s="72">
        <f>estimation!$B$63+estimation!$B$64*estimation!C10+estimation!D10*estimation!$B$65+estimation!$B$66*estimation!E10+estimation!F10*estimation!$B$67</f>
        <v>9.608126087365306</v>
      </c>
      <c r="D9" s="72">
        <f t="shared" si="0"/>
        <v>-0.05812608736530578</v>
      </c>
      <c r="E9" s="72">
        <f t="shared" si="1"/>
        <v>0.00337864203239916</v>
      </c>
      <c r="F9" s="79">
        <f t="shared" si="2"/>
        <v>0.039090909090909065</v>
      </c>
      <c r="G9" s="77">
        <f t="shared" si="3"/>
        <v>0.001528099173553717</v>
      </c>
      <c r="I9" s="85"/>
    </row>
    <row r="10" spans="1:9" ht="12.75">
      <c r="A10" s="46">
        <v>2003</v>
      </c>
      <c r="B10" s="47">
        <v>10.14</v>
      </c>
      <c r="C10" s="72">
        <f>estimation!$B$63+estimation!$B$64*estimation!C11+estimation!D11*estimation!$B$65+estimation!$B$66*estimation!E11+estimation!F11*estimation!$B$67</f>
        <v>10.204983862481244</v>
      </c>
      <c r="D10" s="72">
        <f t="shared" si="0"/>
        <v>-0.06498386248124355</v>
      </c>
      <c r="E10" s="72">
        <f t="shared" si="1"/>
        <v>0.0042229023829811725</v>
      </c>
      <c r="F10" s="79">
        <f t="shared" si="2"/>
        <v>0.6290909090909089</v>
      </c>
      <c r="G10" s="77">
        <f t="shared" si="3"/>
        <v>0.3957553719008262</v>
      </c>
      <c r="I10" s="85"/>
    </row>
    <row r="11" spans="1:9" ht="12.75">
      <c r="A11" s="46">
        <v>2004</v>
      </c>
      <c r="B11" s="47">
        <v>9.97</v>
      </c>
      <c r="C11" s="72">
        <f>estimation!$B$63+estimation!$B$64*estimation!C12+estimation!D12*estimation!$B$65+estimation!$B$66*estimation!E12+estimation!F12*estimation!$B$67</f>
        <v>10.306335390840676</v>
      </c>
      <c r="D11" s="72">
        <f t="shared" si="0"/>
        <v>-0.33633539084067543</v>
      </c>
      <c r="E11" s="72">
        <f t="shared" si="1"/>
        <v>0.1131214951319499</v>
      </c>
      <c r="F11" s="79">
        <f t="shared" si="2"/>
        <v>0.459090909090909</v>
      </c>
      <c r="G11" s="77">
        <f t="shared" si="3"/>
        <v>0.21076446280991726</v>
      </c>
      <c r="I11" s="85"/>
    </row>
    <row r="12" spans="1:9" ht="13.5" thickBot="1">
      <c r="A12" s="48">
        <v>2005</v>
      </c>
      <c r="B12" s="49">
        <v>11.18</v>
      </c>
      <c r="C12" s="78">
        <f>estimation!$B$63+estimation!$B$64*estimation!C13+estimation!D13*estimation!$B$65+estimation!$B$66*estimation!E13+estimation!F13*estimation!$B$67</f>
        <v>10.840733168530223</v>
      </c>
      <c r="D12" s="72">
        <f t="shared" si="0"/>
        <v>0.3392668314697769</v>
      </c>
      <c r="E12" s="72">
        <f t="shared" si="1"/>
        <v>0.11510198293554198</v>
      </c>
      <c r="F12" s="79">
        <f t="shared" si="2"/>
        <v>1.669090909090908</v>
      </c>
      <c r="G12" s="77">
        <f t="shared" si="3"/>
        <v>2.785864462809914</v>
      </c>
      <c r="I12" s="85"/>
    </row>
    <row r="13" spans="2:7" ht="12.75">
      <c r="B13" s="80">
        <f>AVERAGE(B2:B12)</f>
        <v>9.510909090909092</v>
      </c>
      <c r="C13" s="80">
        <f>AVERAGE(C2:C12)</f>
        <v>9.510909090915602</v>
      </c>
      <c r="D13" s="85">
        <f>AVERAGE(D2:D12)</f>
        <v>-6.510670790372718E-12</v>
      </c>
      <c r="E13" s="88">
        <f>SUM(E2:E12)</f>
        <v>0.6585989127918018</v>
      </c>
      <c r="G13" s="89">
        <v>7.89429090909091</v>
      </c>
    </row>
    <row r="15" ht="12.75">
      <c r="E15" s="85"/>
    </row>
    <row r="16" spans="1:8" ht="12.75">
      <c r="A16" s="27"/>
      <c r="B16" s="27"/>
      <c r="C16" s="27"/>
      <c r="H16" s="27"/>
    </row>
    <row r="17" spans="1:3" ht="12.75">
      <c r="A17" s="27" t="s">
        <v>37</v>
      </c>
      <c r="B17" s="27"/>
      <c r="C17" s="91">
        <v>11</v>
      </c>
    </row>
    <row r="18" spans="1:4" ht="12.75">
      <c r="A18" s="27" t="s">
        <v>38</v>
      </c>
      <c r="B18" s="27"/>
      <c r="C18" s="91">
        <f>11-5</f>
        <v>6</v>
      </c>
      <c r="D18" s="27"/>
    </row>
    <row r="20" spans="1:8" ht="15">
      <c r="A20" s="100" t="s">
        <v>39</v>
      </c>
      <c r="B20" s="100"/>
      <c r="C20" s="86">
        <f>E13/C18</f>
        <v>0.10976648546530031</v>
      </c>
      <c r="D20" s="50" t="s">
        <v>10</v>
      </c>
      <c r="F20" s="27"/>
      <c r="G20" s="29" t="s">
        <v>40</v>
      </c>
      <c r="H20" s="91">
        <f>E13/C17</f>
        <v>0.05987262843561835</v>
      </c>
    </row>
    <row r="21" spans="7:8" ht="12.75">
      <c r="G21" s="51" t="s">
        <v>41</v>
      </c>
      <c r="H21" s="87">
        <f>G13/C17</f>
        <v>0.7176628099173554</v>
      </c>
    </row>
    <row r="22" ht="13.5" thickBot="1"/>
    <row r="23" spans="7:8" ht="14.25">
      <c r="G23" s="52" t="s">
        <v>11</v>
      </c>
      <c r="H23" s="92">
        <f>1-(H20/H21)</f>
        <v>0.9165727586712858</v>
      </c>
    </row>
    <row r="24" spans="7:8" ht="16.5" thickBot="1">
      <c r="G24" s="53" t="s">
        <v>42</v>
      </c>
      <c r="H24" s="93">
        <f>1-(1-H23)*((11-1)/(11-5))</f>
        <v>0.8609545977854764</v>
      </c>
    </row>
    <row r="26" ht="13.5" thickBot="1"/>
    <row r="27" spans="1:6" ht="12.75">
      <c r="A27" s="54"/>
      <c r="B27" s="55" t="s">
        <v>45</v>
      </c>
      <c r="C27" s="55" t="s">
        <v>29</v>
      </c>
      <c r="D27" s="56" t="s">
        <v>30</v>
      </c>
      <c r="E27" s="56" t="s">
        <v>31</v>
      </c>
      <c r="F27" s="57" t="s">
        <v>32</v>
      </c>
    </row>
    <row r="28" spans="1:6" ht="12.75">
      <c r="A28" s="82" t="s">
        <v>43</v>
      </c>
      <c r="B28" s="99">
        <v>106.89440080151601</v>
      </c>
      <c r="C28" s="99">
        <v>0.0052979713319099096</v>
      </c>
      <c r="D28" s="99">
        <v>0.021987615792540292</v>
      </c>
      <c r="E28" s="99">
        <v>0.005786506087866327</v>
      </c>
      <c r="F28" s="99">
        <v>0.0024022175552171478</v>
      </c>
    </row>
    <row r="29" spans="1:6" ht="14.25">
      <c r="A29" s="58" t="s">
        <v>12</v>
      </c>
      <c r="B29" s="81">
        <f>$C$20*B28</f>
        <v>11.733422691901593</v>
      </c>
      <c r="C29" s="81">
        <f>$C$20*C28</f>
        <v>0.0005815396931996668</v>
      </c>
      <c r="D29" s="81">
        <f>$C$20*D28</f>
        <v>0.0024135033093084816</v>
      </c>
      <c r="E29" s="81">
        <f>$C$20*E28</f>
        <v>0.0006351644363886509</v>
      </c>
      <c r="F29" s="81">
        <f>$C$20*F28</f>
        <v>0.0002636829783592323</v>
      </c>
    </row>
    <row r="30" spans="1:6" ht="14.25">
      <c r="A30" s="58" t="s">
        <v>13</v>
      </c>
      <c r="B30" s="83">
        <f>POWER(B29,0.5)</f>
        <v>3.425408397826687</v>
      </c>
      <c r="C30" s="83">
        <f>POWER(C29,0.5)</f>
        <v>0.024115134111169</v>
      </c>
      <c r="D30" s="83">
        <f>POWER(D29,0.5)</f>
        <v>0.049127419119148544</v>
      </c>
      <c r="E30" s="83">
        <f>POWER(E29,0.5)</f>
        <v>0.02520246885502789</v>
      </c>
      <c r="F30" s="83">
        <f>POWER(F29,0.5)</f>
        <v>0.016238318212155847</v>
      </c>
    </row>
    <row r="31" spans="1:6" ht="21" customHeight="1">
      <c r="A31" s="58" t="s">
        <v>44</v>
      </c>
      <c r="B31" s="60">
        <f>estimation!B63/'statistical verification'!B30</f>
        <v>2.625644932925574</v>
      </c>
      <c r="C31" s="60">
        <f>estimation!B64/'statistical verification'!C30</f>
        <v>-4.187402129514862</v>
      </c>
      <c r="D31" s="60">
        <f>estimation!B65/'statistical verification'!D30</f>
        <v>0.5666496297833699</v>
      </c>
      <c r="E31" s="60">
        <f>estimation!B66/'statistical verification'!E30</f>
        <v>2.5893860246788996</v>
      </c>
      <c r="F31" s="60">
        <f>estimation!B67/'statistical verification'!F30</f>
        <v>1.6320159683509938</v>
      </c>
    </row>
    <row r="32" spans="1:6" ht="12.75">
      <c r="A32" s="61" t="s">
        <v>14</v>
      </c>
      <c r="B32" s="59">
        <v>1.9432</v>
      </c>
      <c r="C32" s="59">
        <v>1.9432</v>
      </c>
      <c r="D32" s="59">
        <v>1.9432</v>
      </c>
      <c r="E32" s="59">
        <v>1.9432</v>
      </c>
      <c r="F32" s="59">
        <v>1.9432</v>
      </c>
    </row>
    <row r="33" spans="1:6" ht="13.5" thickBot="1">
      <c r="A33" s="62" t="s">
        <v>15</v>
      </c>
      <c r="B33" s="63"/>
      <c r="C33" s="64"/>
      <c r="D33" s="64"/>
      <c r="E33" s="64"/>
      <c r="F33" s="65"/>
    </row>
    <row r="34" spans="1:6" ht="12.75">
      <c r="A34" s="66" t="s">
        <v>46</v>
      </c>
      <c r="B34" s="27"/>
      <c r="C34" s="27"/>
      <c r="D34" s="27"/>
      <c r="E34" s="27"/>
      <c r="F34" s="27"/>
    </row>
  </sheetData>
  <sheetProtection/>
  <mergeCells count="1">
    <mergeCell ref="A20:B20"/>
  </mergeCells>
  <printOptions/>
  <pageMargins left="0.787401575" right="0.787401575" top="0.984251969" bottom="0.984251969" header="0.4921259845" footer="0.4921259845"/>
  <pageSetup orientation="portrait" paperSize="9"/>
  <legacyDrawing r:id="rId3"/>
  <oleObjects>
    <oleObject progId="Equation.3" shapeId="16464363" r:id="rId1"/>
    <oleObject progId="Equation.3" shapeId="1646436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200" zoomScaleNormal="200" zoomScalePageLayoutView="0" workbookViewId="0" topLeftCell="A1">
      <selection activeCell="D15" sqref="D15"/>
    </sheetView>
  </sheetViews>
  <sheetFormatPr defaultColWidth="9.140625" defaultRowHeight="12.75"/>
  <sheetData>
    <row r="1" spans="2:4" ht="15.75">
      <c r="B1" s="67" t="s">
        <v>16</v>
      </c>
      <c r="C1" s="67" t="s">
        <v>17</v>
      </c>
      <c r="D1" s="67" t="s">
        <v>18</v>
      </c>
    </row>
    <row r="2" spans="1:4" ht="12.75">
      <c r="A2" s="83">
        <v>1995</v>
      </c>
      <c r="B2" s="83"/>
      <c r="C2" s="83"/>
      <c r="D2" s="83">
        <f>'statistical verification'!E2</f>
        <v>0.00048557681332137627</v>
      </c>
    </row>
    <row r="3" spans="1:4" ht="12.75">
      <c r="A3" s="83">
        <v>1996</v>
      </c>
      <c r="B3" s="83">
        <f>'statistical verification'!D3-'statistical verification'!D2</f>
        <v>0.3464281861779668</v>
      </c>
      <c r="C3" s="83">
        <f>B3*B3</f>
        <v>0.12001248817855602</v>
      </c>
      <c r="D3" s="83">
        <f>'statistical verification'!E3</f>
        <v>0.1357657146562511</v>
      </c>
    </row>
    <row r="4" spans="1:4" ht="12.75">
      <c r="A4" s="83">
        <v>1997</v>
      </c>
      <c r="B4" s="83">
        <f>'statistical verification'!D4-'statistical verification'!D3</f>
        <v>-0.7297337837453508</v>
      </c>
      <c r="C4" s="83">
        <f aca="true" t="shared" si="0" ref="C4:C12">B4*B4</f>
        <v>0.5325113951393065</v>
      </c>
      <c r="D4" s="83">
        <f>'statistical verification'!E4</f>
        <v>0.13051586119657096</v>
      </c>
    </row>
    <row r="5" spans="1:4" ht="12.75">
      <c r="A5" s="83">
        <v>1998</v>
      </c>
      <c r="B5" s="83">
        <f>'statistical verification'!D5-'statistical verification'!D4</f>
        <v>0.5346800001251424</v>
      </c>
      <c r="C5" s="83">
        <f t="shared" si="0"/>
        <v>0.28588270253382225</v>
      </c>
      <c r="D5" s="83">
        <f>'statistical verification'!E5</f>
        <v>0.030071100961281075</v>
      </c>
    </row>
    <row r="6" spans="1:4" ht="12.75">
      <c r="A6" s="83">
        <v>1999</v>
      </c>
      <c r="B6" s="83">
        <f>'statistical verification'!D6-'statistical verification'!D5</f>
        <v>-0.09072445539070273</v>
      </c>
      <c r="C6" s="83">
        <f t="shared" si="0"/>
        <v>0.00823092680593961</v>
      </c>
      <c r="D6" s="83">
        <f>'statistical verification'!E6</f>
        <v>0.006836934029154385</v>
      </c>
    </row>
    <row r="7" spans="1:4" ht="12.75">
      <c r="A7" s="83">
        <v>2000</v>
      </c>
      <c r="B7" s="83">
        <f>'statistical verification'!D7-'statistical verification'!D6</f>
        <v>-0.39489165021630157</v>
      </c>
      <c r="C7" s="83">
        <f t="shared" si="0"/>
        <v>0.15593941541055387</v>
      </c>
      <c r="D7" s="83">
        <f>'statistical verification'!E7</f>
        <v>0.0974725211994938</v>
      </c>
    </row>
    <row r="8" spans="1:4" ht="12.75">
      <c r="A8" s="83">
        <v>2001</v>
      </c>
      <c r="B8" s="83">
        <f>'statistical verification'!D8-'statistical verification'!D7</f>
        <v>0.45926432422717056</v>
      </c>
      <c r="C8" s="83">
        <f t="shared" si="0"/>
        <v>0.21092371950783964</v>
      </c>
      <c r="D8" s="83">
        <f>'statistical verification'!E8</f>
        <v>0.02162618145285699</v>
      </c>
    </row>
    <row r="9" spans="1:4" ht="12.75">
      <c r="A9" s="83">
        <v>2002</v>
      </c>
      <c r="B9" s="83">
        <f>'statistical verification'!D9-'statistical verification'!D8</f>
        <v>-0.2051845160691954</v>
      </c>
      <c r="C9" s="83">
        <f t="shared" si="0"/>
        <v>0.04210068563454991</v>
      </c>
      <c r="D9" s="83">
        <f>'statistical verification'!E9</f>
        <v>0.00337864203239916</v>
      </c>
    </row>
    <row r="10" spans="1:4" ht="12.75">
      <c r="A10" s="83">
        <v>2003</v>
      </c>
      <c r="B10" s="83">
        <f>'statistical verification'!D10-'statistical verification'!D9</f>
        <v>-0.00685777511593777</v>
      </c>
      <c r="C10" s="83">
        <f t="shared" si="0"/>
        <v>4.702907954077529E-05</v>
      </c>
      <c r="D10" s="83">
        <f>'statistical verification'!E10</f>
        <v>0.0042229023829811725</v>
      </c>
    </row>
    <row r="11" spans="1:4" ht="12.75">
      <c r="A11" s="83">
        <v>2004</v>
      </c>
      <c r="B11" s="83">
        <f>'statistical verification'!D11-'statistical verification'!D10</f>
        <v>-0.2713515283594319</v>
      </c>
      <c r="C11" s="83">
        <f t="shared" si="0"/>
        <v>0.07363165194299956</v>
      </c>
      <c r="D11" s="83">
        <f>'statistical verification'!E11</f>
        <v>0.1131214951319499</v>
      </c>
    </row>
    <row r="12" spans="1:4" ht="12.75">
      <c r="A12" s="83">
        <v>2005</v>
      </c>
      <c r="B12" s="83">
        <f>'statistical verification'!D12-'statistical verification'!D11</f>
        <v>0.6756022223104523</v>
      </c>
      <c r="C12" s="83">
        <f t="shared" si="0"/>
        <v>0.45643836279082184</v>
      </c>
      <c r="D12" s="83">
        <f>'statistical verification'!E12</f>
        <v>0.11510198293554198</v>
      </c>
    </row>
    <row r="13" spans="1:4" ht="12.75">
      <c r="A13" s="83"/>
      <c r="B13" s="83"/>
      <c r="C13" s="84">
        <f>SUM(C3:C12)</f>
        <v>1.88571837702393</v>
      </c>
      <c r="D13" s="84">
        <f>SUM(D2:D12)</f>
        <v>0.6585989127918018</v>
      </c>
    </row>
    <row r="14" ht="13.5" thickBot="1"/>
    <row r="15" spans="3:4" ht="13.5" thickBot="1">
      <c r="C15" s="68" t="s">
        <v>19</v>
      </c>
      <c r="D15" s="69">
        <f>C13/D13</f>
        <v>2.863227285071527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Maier Tomáš</cp:lastModifiedBy>
  <dcterms:created xsi:type="dcterms:W3CDTF">2008-10-02T11:25:54Z</dcterms:created>
  <dcterms:modified xsi:type="dcterms:W3CDTF">2023-11-06T09:21:23Z</dcterms:modified>
  <cp:category/>
  <cp:version/>
  <cp:contentType/>
  <cp:contentStatus/>
</cp:coreProperties>
</file>