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EM\2025\cz\"/>
    </mc:Choice>
  </mc:AlternateContent>
  <xr:revisionPtr revIDLastSave="0" documentId="8_{ED6E656D-5DB2-475E-A8AA-0BD518FBBF8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potřeba DM tabulky " sheetId="4" r:id="rId1"/>
    <sheet name="data Gretl" sheetId="8" r:id="rId2"/>
    <sheet name="odhad BMNČ" sheetId="5" r:id="rId3"/>
    <sheet name="statistická verifikac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5" l="1"/>
  <c r="C111" i="5"/>
  <c r="C136" i="5" s="1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10" i="5"/>
  <c r="B97" i="5" a="1"/>
  <c r="B97" i="5" s="1"/>
  <c r="B90" i="5" a="1"/>
  <c r="B90" i="5" s="1"/>
  <c r="B83" i="5" a="1"/>
  <c r="B83" i="5" s="1"/>
  <c r="B75" i="5" a="1"/>
  <c r="B75" i="5" s="1"/>
  <c r="C35" i="4"/>
  <c r="D35" i="4"/>
  <c r="E35" i="4"/>
  <c r="F35" i="4"/>
  <c r="C36" i="4"/>
  <c r="D36" i="4"/>
  <c r="E36" i="4"/>
  <c r="F36" i="4"/>
  <c r="C37" i="4"/>
  <c r="D37" i="4"/>
  <c r="E37" i="4"/>
  <c r="F37" i="4"/>
  <c r="C38" i="4"/>
  <c r="D38" i="4"/>
  <c r="E38" i="4"/>
  <c r="F38" i="4"/>
  <c r="C39" i="4"/>
  <c r="D39" i="4"/>
  <c r="E39" i="4"/>
  <c r="F39" i="4"/>
  <c r="C40" i="4"/>
  <c r="D40" i="4"/>
  <c r="E40" i="4"/>
  <c r="F40" i="4"/>
  <c r="C41" i="4"/>
  <c r="D41" i="4"/>
  <c r="E41" i="4"/>
  <c r="F41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35" i="4"/>
  <c r="C29" i="6" l="1"/>
  <c r="B29" i="6"/>
  <c r="E30" i="6" l="1"/>
  <c r="C32" i="6" l="1"/>
  <c r="G30" i="6"/>
  <c r="C33" i="6" s="1"/>
  <c r="E35" i="6" l="1"/>
  <c r="E36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<sst xmlns="http://schemas.openxmlformats.org/spreadsheetml/2006/main" count="236" uniqueCount="177">
  <si>
    <t>Rok</t>
  </si>
  <si>
    <t>Sp DM</t>
  </si>
  <si>
    <t>SpC DM</t>
  </si>
  <si>
    <t>SpC HM</t>
  </si>
  <si>
    <t>SpC VM</t>
  </si>
  <si>
    <t>(Kč)</t>
  </si>
  <si>
    <t>Označení</t>
  </si>
  <si>
    <t>(Kč/kg)</t>
  </si>
  <si>
    <t>* průměrná hrubá měsíční mzda</t>
  </si>
  <si>
    <t>Příjem*</t>
  </si>
  <si>
    <t>Jednotkový</t>
  </si>
  <si>
    <t>Časový</t>
  </si>
  <si>
    <t>vektor (JV)</t>
  </si>
  <si>
    <t>vektor (ČV)</t>
  </si>
  <si>
    <r>
      <t>y</t>
    </r>
    <r>
      <rPr>
        <b/>
        <vertAlign val="subscript"/>
        <sz val="11"/>
        <color theme="1"/>
        <rFont val="Calibri"/>
        <family val="2"/>
        <charset val="238"/>
        <scheme val="minor"/>
      </rPr>
      <t>1(t-1)</t>
    </r>
  </si>
  <si>
    <r>
      <t>y</t>
    </r>
    <r>
      <rPr>
        <b/>
        <vertAlign val="subscript"/>
        <sz val="11"/>
        <color theme="1"/>
        <rFont val="Calibri"/>
        <family val="2"/>
        <charset val="238"/>
        <scheme val="minor"/>
      </rPr>
      <t>1t</t>
    </r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</si>
  <si>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2t</t>
    </r>
  </si>
  <si>
    <t>93,37</t>
  </si>
  <si>
    <t>88,42</t>
  </si>
  <si>
    <t>50,75</t>
  </si>
  <si>
    <t>(kg/os,/rok)</t>
  </si>
  <si>
    <t>116,69</t>
  </si>
  <si>
    <t>118,93</t>
  </si>
  <si>
    <t>56,27</t>
  </si>
  <si>
    <t>121,47</t>
  </si>
  <si>
    <t>127,14</t>
  </si>
  <si>
    <t>48,85</t>
  </si>
  <si>
    <t>125,01</t>
  </si>
  <si>
    <t>128,68</t>
  </si>
  <si>
    <t>59,37</t>
  </si>
  <si>
    <t>11,7</t>
  </si>
  <si>
    <t>134,63</t>
  </si>
  <si>
    <t>65,27</t>
  </si>
  <si>
    <t>11,6</t>
  </si>
  <si>
    <t>106,22</t>
  </si>
  <si>
    <t>139,38</t>
  </si>
  <si>
    <t>52,9</t>
  </si>
  <si>
    <t>111,2</t>
  </si>
  <si>
    <t>139,25</t>
  </si>
  <si>
    <t>46,49</t>
  </si>
  <si>
    <t>13,6</t>
  </si>
  <si>
    <t>123,76</t>
  </si>
  <si>
    <t>153,66</t>
  </si>
  <si>
    <t>61,65</t>
  </si>
  <si>
    <t>15,3</t>
  </si>
  <si>
    <t>129,19</t>
  </si>
  <si>
    <t>143,08</t>
  </si>
  <si>
    <t>60,55</t>
  </si>
  <si>
    <t>17,9</t>
  </si>
  <si>
    <t>100,79</t>
  </si>
  <si>
    <t>144,38</t>
  </si>
  <si>
    <t>46,23</t>
  </si>
  <si>
    <t>20,5</t>
  </si>
  <si>
    <t>144,71</t>
  </si>
  <si>
    <t>53,6</t>
  </si>
  <si>
    <t>22,3</t>
  </si>
  <si>
    <t>113,31</t>
  </si>
  <si>
    <t>153,73</t>
  </si>
  <si>
    <t>51,8</t>
  </si>
  <si>
    <t>22,9</t>
  </si>
  <si>
    <t>104,2</t>
  </si>
  <si>
    <t>160,42</t>
  </si>
  <si>
    <t>51,6</t>
  </si>
  <si>
    <t>23,9</t>
  </si>
  <si>
    <t>105,82</t>
  </si>
  <si>
    <t>167,41</t>
  </si>
  <si>
    <t>44,3</t>
  </si>
  <si>
    <t>23,8</t>
  </si>
  <si>
    <t>103,66</t>
  </si>
  <si>
    <t>169,66</t>
  </si>
  <si>
    <t>61,47</t>
  </si>
  <si>
    <t>25,3</t>
  </si>
  <si>
    <t>108,23</t>
  </si>
  <si>
    <t>176,17</t>
  </si>
  <si>
    <t>58,99</t>
  </si>
  <si>
    <t>26,1</t>
  </si>
  <si>
    <t>103,63</t>
  </si>
  <si>
    <t>177,88</t>
  </si>
  <si>
    <t>56,18</t>
  </si>
  <si>
    <t>25,9</t>
  </si>
  <si>
    <t>97,14</t>
  </si>
  <si>
    <t>175,27</t>
  </si>
  <si>
    <t>58,63</t>
  </si>
  <si>
    <t>24,9</t>
  </si>
  <si>
    <t>104,73</t>
  </si>
  <si>
    <t>187,21</t>
  </si>
  <si>
    <t>58,49</t>
  </si>
  <si>
    <t>115,19</t>
  </si>
  <si>
    <t>205,25</t>
  </si>
  <si>
    <t>65,52</t>
  </si>
  <si>
    <t>24,8</t>
  </si>
  <si>
    <t>118,59</t>
  </si>
  <si>
    <t>208,48</t>
  </si>
  <si>
    <t>69,63</t>
  </si>
  <si>
    <t>24,5</t>
  </si>
  <si>
    <t>112,48</t>
  </si>
  <si>
    <t>203,07</t>
  </si>
  <si>
    <t>70,55</t>
  </si>
  <si>
    <t>24,53</t>
  </si>
  <si>
    <t>107,41</t>
  </si>
  <si>
    <t>200,64</t>
  </si>
  <si>
    <t>66,3</t>
  </si>
  <si>
    <t>25,19</t>
  </si>
  <si>
    <t>116,48</t>
  </si>
  <si>
    <t>207,71</t>
  </si>
  <si>
    <t>64,87</t>
  </si>
  <si>
    <t>24,32</t>
  </si>
  <si>
    <t>117,67</t>
  </si>
  <si>
    <t>213,06</t>
  </si>
  <si>
    <t>67,64</t>
  </si>
  <si>
    <t>24,89</t>
  </si>
  <si>
    <t>115,94</t>
  </si>
  <si>
    <t>222,23</t>
  </si>
  <si>
    <t>67,74</t>
  </si>
  <si>
    <t>26,03</t>
  </si>
  <si>
    <t>26,78</t>
  </si>
  <si>
    <t>27,27</t>
  </si>
  <si>
    <t>28,4</t>
  </si>
  <si>
    <t>Dummy</t>
  </si>
  <si>
    <t>proměnná (01)</t>
  </si>
  <si>
    <t>diference 1. řádu</t>
  </si>
  <si>
    <t>(tis. Kč)</t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</si>
  <si>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1t</t>
    </r>
  </si>
  <si>
    <r>
      <rPr>
        <sz val="11"/>
        <color theme="1"/>
        <rFont val="Calibri"/>
        <family val="2"/>
        <charset val="238"/>
        <scheme val="minor"/>
      </rPr>
      <t>x</t>
    </r>
    <r>
      <rPr>
        <vertAlign val="subscript"/>
        <sz val="11"/>
        <color theme="1"/>
        <rFont val="Calibri"/>
        <family val="2"/>
        <charset val="238"/>
        <scheme val="minor"/>
      </rPr>
      <t>1t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</si>
  <si>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2t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</si>
  <si>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4t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</si>
  <si>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3t</t>
    </r>
  </si>
  <si>
    <t>matice X</t>
  </si>
  <si>
    <t>vektor y</t>
  </si>
  <si>
    <t>1. krok</t>
  </si>
  <si>
    <t>2. krok</t>
  </si>
  <si>
    <t>3. krok</t>
  </si>
  <si>
    <t>(kg/os./rok)</t>
  </si>
  <si>
    <t>4. krok</t>
  </si>
  <si>
    <t>skutečná</t>
  </si>
  <si>
    <t>teoretická</t>
  </si>
  <si>
    <t>u</t>
  </si>
  <si>
    <r>
      <t>u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</si>
  <si>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teoretická spotřeba DM</t>
  </si>
  <si>
    <t>Průměr</t>
  </si>
  <si>
    <t>reziduální rozptyl</t>
  </si>
  <si>
    <t>Suma</t>
  </si>
  <si>
    <t>celkový rozptyl</t>
  </si>
  <si>
    <t>koeficient determinace</t>
  </si>
  <si>
    <t>korigovaný koeficient determinace</t>
  </si>
  <si>
    <t>t-test</t>
  </si>
  <si>
    <t>korigovaný reziduální rozptyl</t>
  </si>
  <si>
    <t>1.krok</t>
  </si>
  <si>
    <t>2.krok</t>
  </si>
  <si>
    <t>3.krok</t>
  </si>
  <si>
    <t>4.krok</t>
  </si>
  <si>
    <t>5. krok</t>
  </si>
  <si>
    <t>parametry odvozené BMNČ</t>
  </si>
  <si>
    <t>konstanta</t>
  </si>
  <si>
    <t>parametr SpC DM</t>
  </si>
  <si>
    <t>parametr SpC HM</t>
  </si>
  <si>
    <t>parametr SpC VM</t>
  </si>
  <si>
    <t>parametr Prij</t>
  </si>
  <si>
    <t>Prij</t>
  </si>
  <si>
    <r>
      <rPr>
        <sz val="11"/>
        <color theme="1"/>
        <rFont val="Calibri"/>
        <family val="2"/>
        <charset val="238"/>
      </rPr>
      <t>ƴ</t>
    </r>
    <r>
      <rPr>
        <vertAlign val="subscript"/>
        <sz val="11"/>
        <color theme="1"/>
        <rFont val="Calibri"/>
        <family val="2"/>
        <charset val="238"/>
      </rPr>
      <t>0</t>
    </r>
  </si>
  <si>
    <r>
      <t>ƴ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</si>
  <si>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ƴ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</si>
  <si>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ƴ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</si>
  <si>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ƴ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</si>
  <si>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t>testování významnosti parametrů</t>
  </si>
  <si>
    <t>výpočet t-hodnoty</t>
  </si>
  <si>
    <t>t - test</t>
  </si>
  <si>
    <t>odhad konfidenčního intervalu parametrů</t>
  </si>
  <si>
    <r>
      <t>kritická hodnota t</t>
    </r>
    <r>
      <rPr>
        <b/>
        <vertAlign val="subscript"/>
        <sz val="11"/>
        <color theme="1"/>
        <rFont val="Calibri"/>
        <family val="2"/>
        <charset val="238"/>
      </rPr>
      <t>α</t>
    </r>
  </si>
  <si>
    <t>min.</t>
  </si>
  <si>
    <t>max.</t>
  </si>
  <si>
    <t>významný</t>
  </si>
  <si>
    <t>ln Sp DM</t>
  </si>
  <si>
    <t>ln SpC DM</t>
  </si>
  <si>
    <t>ln SpC HM</t>
  </si>
  <si>
    <t>ln SpC VM</t>
  </si>
  <si>
    <t>ln Příjem*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</si>
</sst>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C8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1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/>
    <xf numFmtId="4" fontId="0" fillId="0" borderId="5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/>
    <xf numFmtId="11" fontId="0" fillId="0" borderId="0" xfId="0" applyNumberForma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18" xfId="0" applyBorder="1"/>
    <xf numFmtId="0" fontId="2" fillId="0" borderId="20" xfId="0" applyFont="1" applyBorder="1"/>
    <xf numFmtId="4" fontId="2" fillId="0" borderId="19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22" xfId="0" applyNumberFormat="1" applyBorder="1"/>
    <xf numFmtId="0" fontId="0" fillId="0" borderId="22" xfId="0" applyBorder="1"/>
    <xf numFmtId="0" fontId="2" fillId="0" borderId="22" xfId="0" applyFont="1" applyBorder="1"/>
    <xf numFmtId="0" fontId="0" fillId="0" borderId="22" xfId="0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4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/>
    <xf numFmtId="0" fontId="0" fillId="3" borderId="24" xfId="0" applyFill="1" applyBorder="1"/>
    <xf numFmtId="0" fontId="0" fillId="3" borderId="19" xfId="0" applyFill="1" applyBorder="1"/>
    <xf numFmtId="0" fontId="0" fillId="3" borderId="20" xfId="0" applyFill="1" applyBorder="1"/>
    <xf numFmtId="0" fontId="0" fillId="5" borderId="2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6" borderId="24" xfId="0" applyFill="1" applyBorder="1"/>
    <xf numFmtId="0" fontId="0" fillId="6" borderId="19" xfId="0" applyFill="1" applyBorder="1"/>
    <xf numFmtId="0" fontId="0" fillId="6" borderId="20" xfId="0" applyFill="1" applyBorder="1"/>
    <xf numFmtId="0" fontId="2" fillId="0" borderId="25" xfId="0" applyFont="1" applyBorder="1"/>
    <xf numFmtId="0" fontId="2" fillId="0" borderId="1" xfId="0" applyFont="1" applyBorder="1"/>
    <xf numFmtId="0" fontId="2" fillId="8" borderId="26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9" borderId="27" xfId="0" applyFont="1" applyFill="1" applyBorder="1"/>
    <xf numFmtId="0" fontId="2" fillId="7" borderId="26" xfId="0" applyFont="1" applyFill="1" applyBorder="1"/>
    <xf numFmtId="0" fontId="2" fillId="4" borderId="27" xfId="0" applyFont="1" applyFill="1" applyBorder="1"/>
    <xf numFmtId="0" fontId="2" fillId="0" borderId="24" xfId="0" applyFont="1" applyBorder="1"/>
    <xf numFmtId="0" fontId="2" fillId="0" borderId="19" xfId="0" applyFont="1" applyBorder="1"/>
    <xf numFmtId="0" fontId="2" fillId="10" borderId="20" xfId="0" applyFont="1" applyFill="1" applyBorder="1"/>
    <xf numFmtId="0" fontId="9" fillId="0" borderId="25" xfId="0" applyFont="1" applyBorder="1" applyAlignment="1">
      <alignment horizontal="right"/>
    </xf>
    <xf numFmtId="0" fontId="0" fillId="0" borderId="1" xfId="0" applyBorder="1"/>
    <xf numFmtId="0" fontId="0" fillId="0" borderId="26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2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11" borderId="1" xfId="0" applyFill="1" applyBorder="1"/>
    <xf numFmtId="0" fontId="0" fillId="11" borderId="26" xfId="0" applyFill="1" applyBorder="1"/>
    <xf numFmtId="0" fontId="0" fillId="11" borderId="0" xfId="0" applyFill="1" applyBorder="1"/>
    <xf numFmtId="0" fontId="0" fillId="11" borderId="15" xfId="0" applyFill="1" applyBorder="1"/>
    <xf numFmtId="0" fontId="0" fillId="11" borderId="4" xfId="0" applyFill="1" applyBorder="1"/>
    <xf numFmtId="0" fontId="0" fillId="11" borderId="27" xfId="0" applyFill="1" applyBorder="1"/>
    <xf numFmtId="0" fontId="12" fillId="0" borderId="0" xfId="0" applyFont="1"/>
    <xf numFmtId="0" fontId="13" fillId="0" borderId="0" xfId="0" applyFont="1"/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72</xdr:row>
          <xdr:rowOff>0</xdr:rowOff>
        </xdr:from>
        <xdr:to>
          <xdr:col>1</xdr:col>
          <xdr:colOff>390525</xdr:colOff>
          <xdr:row>73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79</xdr:row>
          <xdr:rowOff>133350</xdr:rowOff>
        </xdr:from>
        <xdr:to>
          <xdr:col>1</xdr:col>
          <xdr:colOff>590550</xdr:colOff>
          <xdr:row>81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87</xdr:row>
          <xdr:rowOff>171450</xdr:rowOff>
        </xdr:from>
        <xdr:to>
          <xdr:col>1</xdr:col>
          <xdr:colOff>390525</xdr:colOff>
          <xdr:row>89</xdr:row>
          <xdr:rowOff>19050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590550</xdr:colOff>
          <xdr:row>94</xdr:row>
          <xdr:rowOff>133350</xdr:rowOff>
        </xdr:from>
        <xdr:to>
          <xdr:col>2</xdr:col>
          <xdr:colOff>57150</xdr:colOff>
          <xdr:row>96</xdr:row>
          <xdr:rowOff>19050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161925</xdr:colOff>
      <xdr:row>105</xdr:row>
      <xdr:rowOff>28575</xdr:rowOff>
    </xdr:from>
    <xdr:to>
      <xdr:col>2</xdr:col>
      <xdr:colOff>590550</xdr:colOff>
      <xdr:row>106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09775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107</xdr:row>
      <xdr:rowOff>95250</xdr:rowOff>
    </xdr:from>
    <xdr:to>
      <xdr:col>2</xdr:col>
      <xdr:colOff>495300</xdr:colOff>
      <xdr:row>108</xdr:row>
      <xdr:rowOff>85725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0554950"/>
          <a:ext cx="1905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2</xdr:row>
          <xdr:rowOff>161925</xdr:rowOff>
        </xdr:from>
        <xdr:to>
          <xdr:col>10</xdr:col>
          <xdr:colOff>66675</xdr:colOff>
          <xdr:row>4</xdr:row>
          <xdr:rowOff>38100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47625</xdr:colOff>
      <xdr:row>0</xdr:row>
      <xdr:rowOff>104775</xdr:rowOff>
    </xdr:from>
    <xdr:to>
      <xdr:col>7</xdr:col>
      <xdr:colOff>0</xdr:colOff>
      <xdr:row>1</xdr:row>
      <xdr:rowOff>95250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04775"/>
          <a:ext cx="561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152400</xdr:colOff>
      <xdr:row>0</xdr:row>
      <xdr:rowOff>85725</xdr:rowOff>
    </xdr:from>
    <xdr:to>
      <xdr:col>5</xdr:col>
      <xdr:colOff>533400</xdr:colOff>
      <xdr:row>1</xdr:row>
      <xdr:rowOff>76200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381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552450</xdr:colOff>
      <xdr:row>11</xdr:row>
      <xdr:rowOff>121920</xdr:rowOff>
    </xdr:from>
    <xdr:to>
      <xdr:col>12</xdr:col>
      <xdr:colOff>340209</xdr:colOff>
      <xdr:row>15</xdr:row>
      <xdr:rowOff>27690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3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5756910" y="2141220"/>
              <a:ext cx="2348079" cy="63729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cs-CZ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cs-CZ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𝑖𝑖</m:t>
                        </m:r>
                      </m:sub>
                    </m:sSub>
                    <m:r>
                      <a:rPr lang="cs-CZ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bar>
                      <m:barPr>
                        <m:pos m:val="top"/>
                        <m:ctrlPr>
                          <a:rPr lang="cs-CZ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sSubSup>
                          <m:sSubSupPr>
                            <m:ctrlPr>
                              <a:rPr lang="cs-CZ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cs-CZ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cs-CZ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𝑢</m:t>
                            </m:r>
                          </m:sub>
                          <m:sup>
                            <m:r>
                              <a:rPr lang="cs-CZ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bar>
                    <m:sSup>
                      <m:sSupPr>
                        <m:ctrlPr>
                          <a:rPr lang="cs-CZ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cs-CZ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cs-CZ" i="1">
                                    <a:solidFill>
                                      <a:srgbClr val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cs-CZ" i="1">
                                    <a:solidFill>
                                      <a:srgbClr val="000000"/>
                                    </a:solidFill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  <m:sup>
                                <m:r>
                                  <a:rPr lang="cs-CZ" i="1">
                                    <a:solidFill>
                                      <a:srgbClr val="000000"/>
                                    </a:solidFill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sup>
                            </m:sSup>
                            <m:r>
                              <a:rPr lang="cs-CZ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d>
                      </m:e>
                      <m:sup>
                        <m:r>
                          <a:rPr lang="cs-CZ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cs-CZ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cs-CZ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plcHide m:val="on"/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lang="cs-CZ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lang="cs-CZ" i="1"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cs-CZ" i="1"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</a:rPr>
                                    <m:t>𝑆</m:t>
                                  </m:r>
                                </m:e>
                                <m:sub>
                                  <m:r>
                                    <a:rPr lang="cs-CZ" i="1"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</a:rPr>
                                    <m:t>11</m:t>
                                  </m:r>
                                </m:sub>
                              </m:sSub>
                            </m:e>
                            <m:e>
                              <m:r>
                                <a:rPr lang="cs-CZ" i="1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</a:rPr>
                                <m:t>…</m:t>
                              </m:r>
                            </m:e>
                            <m:e/>
                          </m:mr>
                          <m:mr>
                            <m:e>
                              <m:r>
                                <a:rPr lang="cs-CZ" i="1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</a:rPr>
                                <m:t>⋮</m:t>
                              </m:r>
                            </m:e>
                            <m:e>
                              <m:r>
                                <a:rPr lang="cs-CZ" i="1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</a:rPr>
                                <m:t>⋱</m:t>
                              </m:r>
                            </m:e>
                            <m:e>
                              <m:r>
                                <a:rPr lang="cs-CZ" i="1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</a:rPr>
                                <m:t>⋮</m:t>
                              </m:r>
                            </m:e>
                          </m:mr>
                          <m:mr>
                            <m:e/>
                            <m:e>
                              <m:r>
                                <a:rPr lang="cs-CZ" i="1">
                                  <a:solidFill>
                                    <a:srgbClr val="000000"/>
                                  </a:solidFill>
                                  <a:latin typeface="Cambria Math" panose="02040503050406030204" pitchFamily="18" charset="0"/>
                                </a:rPr>
                                <m:t>⋯</m:t>
                              </m:r>
                            </m:e>
                            <m:e>
                              <m:sSub>
                                <m:sSubPr>
                                  <m:ctrlPr>
                                    <a:rPr lang="cs-CZ" i="1"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cs-CZ" i="1"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</a:rPr>
                                    <m:t>𝑆</m:t>
                                  </m:r>
                                </m:e>
                                <m:sub>
                                  <m:r>
                                    <a:rPr lang="cs-CZ" i="1">
                                      <a:solidFill>
                                        <a:srgbClr val="000000"/>
                                      </a:solidFill>
                                      <a:latin typeface="Cambria Math" panose="02040503050406030204" pitchFamily="18" charset="0"/>
                                    </a:rPr>
                                    <m:t>𝑖𝑖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</m:oMath>
                </m:oMathPara>
              </a14:m>
              <a:endParaRPr lang="cs-CZ"/>
            </a:p>
          </xdr:txBody>
        </xdr:sp>
      </mc:Choice>
      <mc:Fallback xmlns="">
        <xdr:sp macro="" textlink="">
          <xdr:nvSpPr>
            <xdr:cNvPr id="2" name="Object 3">
              <a:extLst>
                <a:ext uri="{FF2B5EF4-FFF2-40B4-BE49-F238E27FC236}">
                  <a16:creationId xmlns:a16="http://schemas.microsoft.com/office/drawing/2014/main" id="{D9D80E5E-6612-4061-A622-F3304EED9851}"/>
                </a:ext>
              </a:extLst>
            </xdr:cNvPr>
            <xdr:cNvSpPr txBox="1"/>
          </xdr:nvSpPr>
          <xdr:spPr>
            <a:xfrm>
              <a:off x="5756910" y="2141220"/>
              <a:ext cx="2348079" cy="63729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cs-CZ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𝑆_𝑖𝑖=¯(𝑆_𝑢^2 ) (𝑋^𝑇 𝑋)^(−1)=(■(𝑆_11&amp;…&amp;@⋮&amp;⋱&amp;⋮@&amp;⋯&amp;𝑆_𝑖𝑖 ))</a:t>
              </a:r>
              <a:endParaRPr lang="cs-CZ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17</xdr:row>
          <xdr:rowOff>133350</xdr:rowOff>
        </xdr:from>
        <xdr:to>
          <xdr:col>10</xdr:col>
          <xdr:colOff>57150</xdr:colOff>
          <xdr:row>19</xdr:row>
          <xdr:rowOff>38100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47625</xdr:rowOff>
        </xdr:from>
        <xdr:to>
          <xdr:col>13</xdr:col>
          <xdr:colOff>495300</xdr:colOff>
          <xdr:row>22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104775</xdr:colOff>
      <xdr:row>1</xdr:row>
      <xdr:rowOff>161925</xdr:rowOff>
    </xdr:from>
    <xdr:to>
      <xdr:col>21</xdr:col>
      <xdr:colOff>400050</xdr:colOff>
      <xdr:row>2</xdr:row>
      <xdr:rowOff>152400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448425"/>
          <a:ext cx="1514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5.bin"/><Relationship Id="rId9" Type="http://schemas.openxmlformats.org/officeDocument/2006/relationships/image" Target="../media/image8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zoomScale="118" zoomScaleNormal="118" workbookViewId="0">
      <selection sqref="A1:A1048576"/>
    </sheetView>
  </sheetViews>
  <sheetFormatPr defaultRowHeight="15" x14ac:dyDescent="0.25"/>
  <cols>
    <col min="1" max="1" width="10.28515625" bestFit="1" customWidth="1"/>
    <col min="2" max="2" width="11.85546875" bestFit="1" customWidth="1"/>
    <col min="3" max="3" width="13.28515625" customWidth="1"/>
    <col min="4" max="4" width="13.42578125" customWidth="1"/>
    <col min="5" max="5" width="11.5703125" customWidth="1"/>
    <col min="6" max="6" width="11.7109375" customWidth="1"/>
    <col min="8" max="8" width="10.28515625" bestFit="1" customWidth="1"/>
    <col min="9" max="9" width="11.42578125" bestFit="1" customWidth="1"/>
    <col min="10" max="10" width="11" bestFit="1" customWidth="1"/>
    <col min="11" max="11" width="14.28515625" bestFit="1" customWidth="1"/>
    <col min="13" max="14" width="16.140625" bestFit="1" customWidth="1"/>
  </cols>
  <sheetData>
    <row r="1" spans="1:21" ht="18" x14ac:dyDescent="0.35">
      <c r="A1" s="133" t="s">
        <v>0</v>
      </c>
      <c r="B1" s="11" t="s">
        <v>1</v>
      </c>
      <c r="C1" s="2" t="s">
        <v>2</v>
      </c>
      <c r="D1" s="11" t="s">
        <v>3</v>
      </c>
      <c r="E1" s="2" t="s">
        <v>4</v>
      </c>
      <c r="F1" s="11" t="s">
        <v>9</v>
      </c>
      <c r="H1" s="133" t="s">
        <v>0</v>
      </c>
      <c r="I1" s="11" t="s">
        <v>10</v>
      </c>
      <c r="J1" s="2" t="s">
        <v>11</v>
      </c>
      <c r="K1" s="11" t="s">
        <v>118</v>
      </c>
      <c r="L1" s="137" t="s">
        <v>14</v>
      </c>
      <c r="M1" s="2" t="s">
        <v>15</v>
      </c>
      <c r="N1" s="11" t="s">
        <v>16</v>
      </c>
      <c r="P1" s="133" t="s">
        <v>0</v>
      </c>
      <c r="Q1" s="11" t="s">
        <v>1</v>
      </c>
      <c r="R1" s="2" t="s">
        <v>2</v>
      </c>
      <c r="S1" s="11" t="s">
        <v>3</v>
      </c>
      <c r="T1" s="2" t="s">
        <v>4</v>
      </c>
      <c r="U1" s="11" t="s">
        <v>9</v>
      </c>
    </row>
    <row r="2" spans="1:21" ht="15.75" thickBot="1" x14ac:dyDescent="0.3">
      <c r="A2" s="134"/>
      <c r="B2" s="12" t="s">
        <v>20</v>
      </c>
      <c r="C2" s="6" t="s">
        <v>7</v>
      </c>
      <c r="D2" s="12" t="s">
        <v>7</v>
      </c>
      <c r="E2" s="6" t="s">
        <v>7</v>
      </c>
      <c r="F2" s="12" t="s">
        <v>5</v>
      </c>
      <c r="H2" s="134"/>
      <c r="I2" s="12" t="s">
        <v>12</v>
      </c>
      <c r="J2" s="6" t="s">
        <v>13</v>
      </c>
      <c r="K2" s="12" t="s">
        <v>119</v>
      </c>
      <c r="L2" s="138"/>
      <c r="M2" s="32" t="s">
        <v>120</v>
      </c>
      <c r="N2" s="12" t="s">
        <v>120</v>
      </c>
      <c r="O2" s="3"/>
      <c r="P2" s="134"/>
      <c r="Q2" s="12" t="s">
        <v>20</v>
      </c>
      <c r="R2" s="6" t="s">
        <v>7</v>
      </c>
      <c r="S2" s="12" t="s">
        <v>7</v>
      </c>
      <c r="T2" s="6" t="s">
        <v>7</v>
      </c>
      <c r="U2" s="12" t="s">
        <v>121</v>
      </c>
    </row>
    <row r="3" spans="1:21" x14ac:dyDescent="0.25">
      <c r="A3" s="135" t="s">
        <v>6</v>
      </c>
      <c r="B3" s="135"/>
      <c r="C3" s="135"/>
      <c r="D3" s="135"/>
      <c r="E3" s="135"/>
      <c r="F3" s="135"/>
      <c r="H3" s="135" t="s">
        <v>6</v>
      </c>
      <c r="I3" s="135"/>
      <c r="J3" s="135"/>
      <c r="K3" s="135"/>
      <c r="L3" s="135"/>
      <c r="M3" s="135"/>
      <c r="N3" s="135"/>
      <c r="P3" s="135" t="s">
        <v>6</v>
      </c>
      <c r="Q3" s="135"/>
      <c r="R3" s="135"/>
      <c r="S3" s="135"/>
      <c r="T3" s="135"/>
      <c r="U3" s="135"/>
    </row>
    <row r="4" spans="1:21" ht="15.75" thickBot="1" x14ac:dyDescent="0.3">
      <c r="A4" s="136"/>
      <c r="B4" s="136"/>
      <c r="C4" s="136"/>
      <c r="D4" s="136"/>
      <c r="E4" s="136"/>
      <c r="F4" s="136"/>
      <c r="H4" s="136"/>
      <c r="I4" s="136"/>
      <c r="J4" s="136"/>
      <c r="K4" s="136"/>
      <c r="L4" s="136"/>
      <c r="M4" s="136"/>
      <c r="N4" s="136"/>
      <c r="P4" s="136"/>
      <c r="Q4" s="136"/>
      <c r="R4" s="136"/>
      <c r="S4" s="136"/>
      <c r="T4" s="136"/>
      <c r="U4" s="136"/>
    </row>
    <row r="5" spans="1:21" x14ac:dyDescent="0.25">
      <c r="A5" s="20">
        <v>1993</v>
      </c>
      <c r="B5" s="18" t="s">
        <v>30</v>
      </c>
      <c r="C5" s="19" t="s">
        <v>19</v>
      </c>
      <c r="D5" s="20" t="s">
        <v>18</v>
      </c>
      <c r="E5" s="19" t="s">
        <v>17</v>
      </c>
      <c r="F5" s="21">
        <v>5904</v>
      </c>
      <c r="H5" s="20">
        <v>1993</v>
      </c>
      <c r="I5" s="18"/>
      <c r="J5" s="33"/>
      <c r="K5" s="20"/>
      <c r="L5" s="20"/>
      <c r="M5" s="19"/>
      <c r="N5" s="21"/>
      <c r="P5" s="20">
        <v>1993</v>
      </c>
      <c r="Q5" s="18">
        <v>11.7</v>
      </c>
      <c r="R5" s="128">
        <v>50.75</v>
      </c>
      <c r="S5" s="18">
        <v>88.42</v>
      </c>
      <c r="T5" s="128">
        <v>93.37</v>
      </c>
      <c r="U5" s="18">
        <v>5.9039999999999999</v>
      </c>
    </row>
    <row r="6" spans="1:21" x14ac:dyDescent="0.25">
      <c r="A6" s="17">
        <v>1994</v>
      </c>
      <c r="B6" s="16" t="s">
        <v>33</v>
      </c>
      <c r="C6" s="17" t="s">
        <v>23</v>
      </c>
      <c r="D6" s="17" t="s">
        <v>22</v>
      </c>
      <c r="E6" s="5" t="s">
        <v>21</v>
      </c>
      <c r="F6" s="15">
        <v>7004</v>
      </c>
      <c r="H6" s="17">
        <v>1994</v>
      </c>
      <c r="I6" s="16"/>
      <c r="J6" s="17"/>
      <c r="K6" s="17"/>
      <c r="L6" s="17"/>
      <c r="M6" s="5"/>
      <c r="N6" s="15"/>
      <c r="P6" s="17">
        <v>1994</v>
      </c>
      <c r="Q6" s="16">
        <v>11.6</v>
      </c>
      <c r="R6" s="16">
        <v>56.27</v>
      </c>
      <c r="S6" s="16">
        <v>118.93</v>
      </c>
      <c r="T6" s="129">
        <v>116.69</v>
      </c>
      <c r="U6" s="13">
        <v>7.0039999999999996</v>
      </c>
    </row>
    <row r="7" spans="1:21" x14ac:dyDescent="0.25">
      <c r="A7" s="17">
        <v>1995</v>
      </c>
      <c r="B7" s="35">
        <v>13</v>
      </c>
      <c r="C7" s="5" t="s">
        <v>26</v>
      </c>
      <c r="D7" s="8" t="s">
        <v>25</v>
      </c>
      <c r="E7" s="22" t="s">
        <v>24</v>
      </c>
      <c r="F7" s="24">
        <v>8307</v>
      </c>
      <c r="H7" s="17">
        <v>1995</v>
      </c>
      <c r="I7" s="16"/>
      <c r="J7" s="5"/>
      <c r="K7" s="17"/>
      <c r="L7" s="8"/>
      <c r="M7" s="22"/>
      <c r="N7" s="24"/>
      <c r="P7" s="17">
        <v>1995</v>
      </c>
      <c r="Q7" s="16">
        <v>13</v>
      </c>
      <c r="R7" s="129">
        <v>48.85</v>
      </c>
      <c r="S7" s="13">
        <v>127.14</v>
      </c>
      <c r="T7" s="25">
        <v>121.47</v>
      </c>
      <c r="U7" s="16">
        <v>8.3070000000000004</v>
      </c>
    </row>
    <row r="8" spans="1:21" x14ac:dyDescent="0.25">
      <c r="A8" s="17">
        <v>1996</v>
      </c>
      <c r="B8" s="16" t="s">
        <v>40</v>
      </c>
      <c r="C8" s="17" t="s">
        <v>29</v>
      </c>
      <c r="D8" s="22" t="s">
        <v>28</v>
      </c>
      <c r="E8" s="17" t="s">
        <v>27</v>
      </c>
      <c r="F8" s="24">
        <v>9825</v>
      </c>
      <c r="H8" s="17">
        <v>1996</v>
      </c>
      <c r="I8" s="16"/>
      <c r="J8" s="17"/>
      <c r="K8" s="22"/>
      <c r="L8" s="22"/>
      <c r="M8" s="17"/>
      <c r="N8" s="24"/>
      <c r="P8" s="17">
        <v>1996</v>
      </c>
      <c r="Q8" s="16">
        <v>13.6</v>
      </c>
      <c r="R8" s="16">
        <v>59.37</v>
      </c>
      <c r="S8" s="25">
        <v>128.68</v>
      </c>
      <c r="T8" s="16">
        <v>125.01</v>
      </c>
      <c r="U8" s="16">
        <v>9.8249999999999993</v>
      </c>
    </row>
    <row r="9" spans="1:21" x14ac:dyDescent="0.25">
      <c r="A9" s="17">
        <v>1997</v>
      </c>
      <c r="B9" s="16" t="s">
        <v>44</v>
      </c>
      <c r="C9" s="17" t="s">
        <v>32</v>
      </c>
      <c r="D9" s="22" t="s">
        <v>31</v>
      </c>
      <c r="E9" s="5" t="s">
        <v>25</v>
      </c>
      <c r="F9" s="24">
        <v>10802</v>
      </c>
      <c r="H9" s="17">
        <v>1997</v>
      </c>
      <c r="I9" s="16"/>
      <c r="J9" s="17"/>
      <c r="K9" s="17"/>
      <c r="L9" s="22"/>
      <c r="M9" s="5"/>
      <c r="N9" s="24"/>
      <c r="P9" s="17">
        <v>1997</v>
      </c>
      <c r="Q9" s="16">
        <v>15.3</v>
      </c>
      <c r="R9" s="16">
        <v>65.27</v>
      </c>
      <c r="S9" s="25">
        <v>134.63</v>
      </c>
      <c r="T9" s="129">
        <v>127.14</v>
      </c>
      <c r="U9" s="16">
        <v>10.802</v>
      </c>
    </row>
    <row r="10" spans="1:21" x14ac:dyDescent="0.25">
      <c r="A10" s="8">
        <v>1998</v>
      </c>
      <c r="B10" s="16" t="s">
        <v>48</v>
      </c>
      <c r="C10" s="5" t="s">
        <v>36</v>
      </c>
      <c r="D10" s="17" t="s">
        <v>35</v>
      </c>
      <c r="E10" s="22" t="s">
        <v>34</v>
      </c>
      <c r="F10" s="24">
        <v>11801</v>
      </c>
      <c r="H10" s="8">
        <v>1998</v>
      </c>
      <c r="I10" s="16"/>
      <c r="J10" s="5"/>
      <c r="K10" s="26"/>
      <c r="L10" s="17"/>
      <c r="M10" s="22"/>
      <c r="N10" s="24"/>
      <c r="P10" s="8">
        <v>1998</v>
      </c>
      <c r="Q10" s="16">
        <v>17.899999999999999</v>
      </c>
      <c r="R10" s="129">
        <v>52.9</v>
      </c>
      <c r="S10" s="16">
        <v>139.38</v>
      </c>
      <c r="T10" s="25">
        <v>106.22</v>
      </c>
      <c r="U10" s="16">
        <v>11.801</v>
      </c>
    </row>
    <row r="11" spans="1:21" x14ac:dyDescent="0.25">
      <c r="A11" s="22">
        <v>1999</v>
      </c>
      <c r="B11" s="13" t="s">
        <v>52</v>
      </c>
      <c r="C11" s="22" t="s">
        <v>39</v>
      </c>
      <c r="D11" s="17" t="s">
        <v>38</v>
      </c>
      <c r="E11" s="17" t="s">
        <v>37</v>
      </c>
      <c r="F11" s="15">
        <v>12797</v>
      </c>
      <c r="H11" s="22">
        <v>1999</v>
      </c>
      <c r="I11" s="13"/>
      <c r="J11" s="22"/>
      <c r="K11" s="22"/>
      <c r="L11" s="17"/>
      <c r="M11" s="17"/>
      <c r="N11" s="15"/>
      <c r="P11" s="22">
        <v>1999</v>
      </c>
      <c r="Q11" s="13">
        <v>20.5</v>
      </c>
      <c r="R11" s="25">
        <v>46.49</v>
      </c>
      <c r="S11" s="16">
        <v>139.25</v>
      </c>
      <c r="T11" s="16">
        <v>111.2</v>
      </c>
      <c r="U11" s="13">
        <v>12.797000000000001</v>
      </c>
    </row>
    <row r="12" spans="1:21" x14ac:dyDescent="0.25">
      <c r="A12" s="17">
        <v>2000</v>
      </c>
      <c r="B12" s="25" t="s">
        <v>55</v>
      </c>
      <c r="C12" s="17" t="s">
        <v>43</v>
      </c>
      <c r="D12" s="17" t="s">
        <v>42</v>
      </c>
      <c r="E12" s="5" t="s">
        <v>41</v>
      </c>
      <c r="F12" s="23">
        <v>13594</v>
      </c>
      <c r="H12" s="17">
        <v>2000</v>
      </c>
      <c r="I12" s="25"/>
      <c r="J12" s="17"/>
      <c r="K12" s="17"/>
      <c r="L12" s="17"/>
      <c r="M12" s="5"/>
      <c r="N12" s="23"/>
      <c r="P12" s="17">
        <v>2000</v>
      </c>
      <c r="Q12" s="25">
        <v>22.3</v>
      </c>
      <c r="R12" s="16">
        <v>61.65</v>
      </c>
      <c r="S12" s="16">
        <v>153.66</v>
      </c>
      <c r="T12" s="129">
        <v>123.76</v>
      </c>
      <c r="U12" s="25">
        <v>13.593999999999999</v>
      </c>
    </row>
    <row r="13" spans="1:21" x14ac:dyDescent="0.25">
      <c r="A13" s="17">
        <v>2001</v>
      </c>
      <c r="B13" s="25" t="s">
        <v>59</v>
      </c>
      <c r="C13" s="5" t="s">
        <v>47</v>
      </c>
      <c r="D13" s="17" t="s">
        <v>46</v>
      </c>
      <c r="E13" s="22" t="s">
        <v>45</v>
      </c>
      <c r="F13" s="23">
        <v>14750</v>
      </c>
      <c r="H13" s="17">
        <v>2001</v>
      </c>
      <c r="I13" s="25"/>
      <c r="J13" s="5"/>
      <c r="K13" s="17"/>
      <c r="L13" s="17"/>
      <c r="M13" s="22"/>
      <c r="N13" s="23"/>
      <c r="P13" s="17">
        <v>2001</v>
      </c>
      <c r="Q13" s="25">
        <v>22.9</v>
      </c>
      <c r="R13" s="129">
        <v>60.55</v>
      </c>
      <c r="S13" s="16">
        <v>143.08000000000001</v>
      </c>
      <c r="T13" s="25">
        <v>129.19</v>
      </c>
      <c r="U13" s="25">
        <v>14.75</v>
      </c>
    </row>
    <row r="14" spans="1:21" x14ac:dyDescent="0.25">
      <c r="A14" s="17">
        <v>2002</v>
      </c>
      <c r="B14" s="16" t="s">
        <v>63</v>
      </c>
      <c r="C14" s="17" t="s">
        <v>51</v>
      </c>
      <c r="D14" s="8" t="s">
        <v>50</v>
      </c>
      <c r="E14" s="22" t="s">
        <v>49</v>
      </c>
      <c r="F14" s="24">
        <v>15911</v>
      </c>
      <c r="H14" s="17">
        <v>2002</v>
      </c>
      <c r="I14" s="16"/>
      <c r="J14" s="17"/>
      <c r="K14" s="8"/>
      <c r="L14" s="17"/>
      <c r="M14" s="17"/>
      <c r="N14" s="24"/>
      <c r="O14" s="37"/>
      <c r="P14" s="17">
        <v>2002</v>
      </c>
      <c r="Q14" s="16">
        <v>23.9</v>
      </c>
      <c r="R14" s="16">
        <v>46.23</v>
      </c>
      <c r="S14" s="13">
        <v>144.38</v>
      </c>
      <c r="T14" s="25">
        <v>100.79</v>
      </c>
      <c r="U14" s="16">
        <v>15.911</v>
      </c>
    </row>
    <row r="15" spans="1:21" x14ac:dyDescent="0.25">
      <c r="A15" s="17">
        <v>2003</v>
      </c>
      <c r="B15" s="16" t="s">
        <v>67</v>
      </c>
      <c r="C15" s="17" t="s">
        <v>54</v>
      </c>
      <c r="D15" s="26" t="s">
        <v>53</v>
      </c>
      <c r="E15" s="26">
        <v>107</v>
      </c>
      <c r="F15" s="27">
        <v>16905</v>
      </c>
      <c r="H15" s="17">
        <v>2003</v>
      </c>
      <c r="I15" s="16"/>
      <c r="J15" s="17"/>
      <c r="K15" s="17"/>
      <c r="L15" s="26"/>
      <c r="M15" s="26"/>
      <c r="N15" s="27"/>
      <c r="P15" s="17">
        <v>2003</v>
      </c>
      <c r="Q15" s="16">
        <v>23.8</v>
      </c>
      <c r="R15" s="16">
        <v>53.6</v>
      </c>
      <c r="S15" s="130">
        <v>144.71</v>
      </c>
      <c r="T15" s="130">
        <v>107</v>
      </c>
      <c r="U15" s="130">
        <v>16.05</v>
      </c>
    </row>
    <row r="16" spans="1:21" x14ac:dyDescent="0.25">
      <c r="A16" s="8">
        <v>2004</v>
      </c>
      <c r="B16" s="16" t="s">
        <v>71</v>
      </c>
      <c r="C16" s="17" t="s">
        <v>58</v>
      </c>
      <c r="D16" s="17" t="s">
        <v>57</v>
      </c>
      <c r="E16" s="17" t="s">
        <v>56</v>
      </c>
      <c r="F16" s="24">
        <v>18025</v>
      </c>
      <c r="H16" s="8">
        <v>2004</v>
      </c>
      <c r="I16" s="16"/>
      <c r="J16" s="17"/>
      <c r="K16" s="17"/>
      <c r="L16" s="17"/>
      <c r="M16" s="17"/>
      <c r="N16" s="24"/>
      <c r="P16" s="8">
        <v>2004</v>
      </c>
      <c r="Q16" s="16">
        <v>25.3</v>
      </c>
      <c r="R16" s="16">
        <v>51.8</v>
      </c>
      <c r="S16" s="16">
        <v>153.72999999999999</v>
      </c>
      <c r="T16" s="16">
        <v>113.31</v>
      </c>
      <c r="U16" s="16">
        <v>18.024999999999999</v>
      </c>
    </row>
    <row r="17" spans="1:21" x14ac:dyDescent="0.25">
      <c r="A17" s="22">
        <v>2005</v>
      </c>
      <c r="B17" s="16" t="s">
        <v>75</v>
      </c>
      <c r="C17" s="17" t="s">
        <v>62</v>
      </c>
      <c r="D17" s="17" t="s">
        <v>61</v>
      </c>
      <c r="E17" s="17" t="s">
        <v>60</v>
      </c>
      <c r="F17" s="15">
        <v>18283</v>
      </c>
      <c r="H17" s="22">
        <v>2005</v>
      </c>
      <c r="I17" s="16"/>
      <c r="J17" s="17"/>
      <c r="K17" s="17"/>
      <c r="L17" s="17"/>
      <c r="M17" s="5"/>
      <c r="N17" s="15"/>
      <c r="P17" s="22">
        <v>2005</v>
      </c>
      <c r="Q17" s="16">
        <v>26.1</v>
      </c>
      <c r="R17" s="16">
        <v>51.6</v>
      </c>
      <c r="S17" s="16">
        <v>160.41999999999999</v>
      </c>
      <c r="T17" s="16">
        <v>104.2</v>
      </c>
      <c r="U17" s="13">
        <v>18.283000000000001</v>
      </c>
    </row>
    <row r="18" spans="1:21" x14ac:dyDescent="0.25">
      <c r="A18" s="17">
        <v>2006</v>
      </c>
      <c r="B18" s="16" t="s">
        <v>79</v>
      </c>
      <c r="C18" s="5" t="s">
        <v>66</v>
      </c>
      <c r="D18" s="8" t="s">
        <v>65</v>
      </c>
      <c r="E18" s="17" t="s">
        <v>64</v>
      </c>
      <c r="F18" s="24">
        <v>19447</v>
      </c>
      <c r="H18" s="17">
        <v>2006</v>
      </c>
      <c r="I18" s="16"/>
      <c r="J18" s="5"/>
      <c r="K18" s="17"/>
      <c r="L18" s="8"/>
      <c r="M18" s="17"/>
      <c r="N18" s="24"/>
      <c r="P18" s="17">
        <v>2006</v>
      </c>
      <c r="Q18" s="16">
        <v>25.9</v>
      </c>
      <c r="R18" s="129">
        <v>44.3</v>
      </c>
      <c r="S18" s="13">
        <v>167.41</v>
      </c>
      <c r="T18" s="16">
        <v>105.82</v>
      </c>
      <c r="U18" s="16">
        <v>19.446999999999999</v>
      </c>
    </row>
    <row r="19" spans="1:21" x14ac:dyDescent="0.25">
      <c r="A19" s="17">
        <v>2007</v>
      </c>
      <c r="B19" s="16" t="s">
        <v>83</v>
      </c>
      <c r="C19" s="22" t="s">
        <v>70</v>
      </c>
      <c r="D19" s="22" t="s">
        <v>69</v>
      </c>
      <c r="E19" s="17" t="s">
        <v>68</v>
      </c>
      <c r="F19" s="15">
        <v>20927</v>
      </c>
      <c r="H19" s="17">
        <v>2007</v>
      </c>
      <c r="I19" s="16"/>
      <c r="J19" s="22"/>
      <c r="K19" s="22"/>
      <c r="L19" s="22"/>
      <c r="M19" s="17"/>
      <c r="N19" s="15"/>
      <c r="P19" s="17">
        <v>2007</v>
      </c>
      <c r="Q19" s="16">
        <v>24.9</v>
      </c>
      <c r="R19" s="25">
        <v>61.47</v>
      </c>
      <c r="S19" s="25">
        <v>169.66</v>
      </c>
      <c r="T19" s="16">
        <v>103.66</v>
      </c>
      <c r="U19" s="13">
        <v>20.927</v>
      </c>
    </row>
    <row r="20" spans="1:21" x14ac:dyDescent="0.25">
      <c r="A20" s="17">
        <v>2008</v>
      </c>
      <c r="B20" s="13">
        <v>25</v>
      </c>
      <c r="C20" s="22" t="s">
        <v>74</v>
      </c>
      <c r="D20" s="22" t="s">
        <v>73</v>
      </c>
      <c r="E20" s="5" t="s">
        <v>72</v>
      </c>
      <c r="F20" s="23">
        <v>22653</v>
      </c>
      <c r="H20" s="17">
        <v>2008</v>
      </c>
      <c r="I20" s="13"/>
      <c r="J20" s="22"/>
      <c r="K20" s="22"/>
      <c r="L20" s="22"/>
      <c r="M20" s="5"/>
      <c r="N20" s="23"/>
      <c r="P20" s="17">
        <v>2008</v>
      </c>
      <c r="Q20" s="13">
        <v>25</v>
      </c>
      <c r="R20" s="25">
        <v>58.99</v>
      </c>
      <c r="S20" s="25">
        <v>176.17</v>
      </c>
      <c r="T20" s="129">
        <v>108.23</v>
      </c>
      <c r="U20" s="25">
        <v>22.652999999999999</v>
      </c>
    </row>
    <row r="21" spans="1:21" x14ac:dyDescent="0.25">
      <c r="A21" s="17">
        <v>2009</v>
      </c>
      <c r="B21" s="16" t="s">
        <v>90</v>
      </c>
      <c r="C21" s="22" t="s">
        <v>78</v>
      </c>
      <c r="D21" s="22" t="s">
        <v>77</v>
      </c>
      <c r="E21" s="22" t="s">
        <v>76</v>
      </c>
      <c r="F21" s="24">
        <v>23425</v>
      </c>
      <c r="H21" s="17">
        <v>2009</v>
      </c>
      <c r="I21" s="16"/>
      <c r="J21" s="22"/>
      <c r="K21" s="22"/>
      <c r="L21" s="22"/>
      <c r="M21" s="22"/>
      <c r="N21" s="24"/>
      <c r="P21" s="17">
        <v>2009</v>
      </c>
      <c r="Q21" s="16">
        <v>24.8</v>
      </c>
      <c r="R21" s="25">
        <v>56.18</v>
      </c>
      <c r="S21" s="25">
        <v>177.88</v>
      </c>
      <c r="T21" s="25">
        <v>103.63</v>
      </c>
      <c r="U21" s="16">
        <v>23.425000000000001</v>
      </c>
    </row>
    <row r="22" spans="1:21" x14ac:dyDescent="0.25">
      <c r="A22" s="8">
        <v>2010</v>
      </c>
      <c r="B22" s="16" t="s">
        <v>94</v>
      </c>
      <c r="C22" s="22" t="s">
        <v>82</v>
      </c>
      <c r="D22" s="17" t="s">
        <v>81</v>
      </c>
      <c r="E22" s="22" t="s">
        <v>80</v>
      </c>
      <c r="F22" s="15">
        <v>23903</v>
      </c>
      <c r="H22" s="8">
        <v>2010</v>
      </c>
      <c r="I22" s="16"/>
      <c r="J22" s="22"/>
      <c r="K22" s="17"/>
      <c r="L22" s="17"/>
      <c r="M22" s="22"/>
      <c r="N22" s="15"/>
      <c r="P22" s="8">
        <v>2010</v>
      </c>
      <c r="Q22" s="16">
        <v>24.5</v>
      </c>
      <c r="R22" s="25">
        <v>58.63</v>
      </c>
      <c r="S22" s="16">
        <v>175.27</v>
      </c>
      <c r="T22" s="25">
        <v>97.14</v>
      </c>
      <c r="U22" s="13">
        <v>23.902999999999999</v>
      </c>
    </row>
    <row r="23" spans="1:21" x14ac:dyDescent="0.25">
      <c r="A23" s="22">
        <v>2011</v>
      </c>
      <c r="B23" s="16" t="s">
        <v>98</v>
      </c>
      <c r="C23" s="22" t="s">
        <v>86</v>
      </c>
      <c r="D23" s="8" t="s">
        <v>85</v>
      </c>
      <c r="E23" s="17" t="s">
        <v>84</v>
      </c>
      <c r="F23" s="24">
        <v>24466</v>
      </c>
      <c r="H23" s="22">
        <v>2011</v>
      </c>
      <c r="I23" s="16"/>
      <c r="J23" s="22"/>
      <c r="K23" s="8"/>
      <c r="L23" s="8"/>
      <c r="M23" s="17"/>
      <c r="N23" s="24"/>
      <c r="P23" s="22">
        <v>2011</v>
      </c>
      <c r="Q23" s="16">
        <v>24.53</v>
      </c>
      <c r="R23" s="25">
        <v>58.49</v>
      </c>
      <c r="S23" s="13">
        <v>187.21</v>
      </c>
      <c r="T23" s="16">
        <v>104.73</v>
      </c>
      <c r="U23" s="16">
        <v>24.466000000000001</v>
      </c>
    </row>
    <row r="24" spans="1:21" x14ac:dyDescent="0.25">
      <c r="A24" s="22">
        <v>2012</v>
      </c>
      <c r="B24" s="16" t="s">
        <v>102</v>
      </c>
      <c r="C24" s="22" t="s">
        <v>89</v>
      </c>
      <c r="D24" s="17" t="s">
        <v>88</v>
      </c>
      <c r="E24" s="5" t="s">
        <v>87</v>
      </c>
      <c r="F24" s="15">
        <v>25100</v>
      </c>
      <c r="H24" s="22">
        <v>2012</v>
      </c>
      <c r="I24" s="16"/>
      <c r="J24" s="22"/>
      <c r="K24" s="22"/>
      <c r="L24" s="17"/>
      <c r="M24" s="5"/>
      <c r="N24" s="15"/>
      <c r="P24" s="22">
        <v>2012</v>
      </c>
      <c r="Q24" s="16">
        <v>25.19</v>
      </c>
      <c r="R24" s="25">
        <v>65.52</v>
      </c>
      <c r="S24" s="16">
        <v>205.25</v>
      </c>
      <c r="T24" s="129">
        <v>115.19</v>
      </c>
      <c r="U24" s="13">
        <v>25.1</v>
      </c>
    </row>
    <row r="25" spans="1:21" x14ac:dyDescent="0.25">
      <c r="A25" s="17">
        <v>2013</v>
      </c>
      <c r="B25" s="16" t="s">
        <v>106</v>
      </c>
      <c r="C25" s="17" t="s">
        <v>93</v>
      </c>
      <c r="D25" s="17" t="s">
        <v>92</v>
      </c>
      <c r="E25" s="17" t="s">
        <v>91</v>
      </c>
      <c r="F25" s="23">
        <v>25051</v>
      </c>
      <c r="H25" s="17">
        <v>2013</v>
      </c>
      <c r="I25" s="16"/>
      <c r="J25" s="17"/>
      <c r="K25" s="17"/>
      <c r="L25" s="17"/>
      <c r="M25" s="17"/>
      <c r="N25" s="23"/>
      <c r="P25" s="17">
        <v>2013</v>
      </c>
      <c r="Q25" s="16">
        <v>24.32</v>
      </c>
      <c r="R25" s="16">
        <v>69.63</v>
      </c>
      <c r="S25" s="16">
        <v>208.48</v>
      </c>
      <c r="T25" s="16">
        <v>118.59</v>
      </c>
      <c r="U25" s="25">
        <v>25.050999999999998</v>
      </c>
    </row>
    <row r="26" spans="1:21" x14ac:dyDescent="0.25">
      <c r="A26" s="17">
        <v>2014</v>
      </c>
      <c r="B26" s="16" t="s">
        <v>110</v>
      </c>
      <c r="C26" s="17" t="s">
        <v>97</v>
      </c>
      <c r="D26" s="8" t="s">
        <v>96</v>
      </c>
      <c r="E26" s="5" t="s">
        <v>95</v>
      </c>
      <c r="F26" s="24">
        <v>25753</v>
      </c>
      <c r="H26" s="17">
        <v>2014</v>
      </c>
      <c r="I26" s="16"/>
      <c r="J26" s="17"/>
      <c r="K26" s="8"/>
      <c r="L26" s="8"/>
      <c r="M26" s="5"/>
      <c r="N26" s="24"/>
      <c r="P26" s="17">
        <v>2014</v>
      </c>
      <c r="Q26" s="16">
        <v>24.89</v>
      </c>
      <c r="R26" s="16">
        <v>70.55</v>
      </c>
      <c r="S26" s="13">
        <v>203.07</v>
      </c>
      <c r="T26" s="129">
        <v>112.48</v>
      </c>
      <c r="U26" s="16">
        <v>25.753</v>
      </c>
    </row>
    <row r="27" spans="1:21" x14ac:dyDescent="0.25">
      <c r="A27" s="8">
        <v>2015</v>
      </c>
      <c r="B27" s="16" t="s">
        <v>114</v>
      </c>
      <c r="C27" s="17" t="s">
        <v>101</v>
      </c>
      <c r="D27" s="22" t="s">
        <v>100</v>
      </c>
      <c r="E27" s="17" t="s">
        <v>99</v>
      </c>
      <c r="F27" s="15">
        <v>26629</v>
      </c>
      <c r="H27" s="8">
        <v>2015</v>
      </c>
      <c r="I27" s="16"/>
      <c r="J27" s="17"/>
      <c r="K27" s="17"/>
      <c r="L27" s="22"/>
      <c r="M27" s="17"/>
      <c r="N27" s="15"/>
      <c r="P27" s="8">
        <v>2015</v>
      </c>
      <c r="Q27" s="16">
        <v>26.03</v>
      </c>
      <c r="R27" s="16">
        <v>66.3</v>
      </c>
      <c r="S27" s="25">
        <v>200.64</v>
      </c>
      <c r="T27" s="16">
        <v>107.41</v>
      </c>
      <c r="U27" s="13">
        <v>26.629000000000001</v>
      </c>
    </row>
    <row r="28" spans="1:21" x14ac:dyDescent="0.25">
      <c r="A28" s="22">
        <v>2016</v>
      </c>
      <c r="B28" s="13" t="s">
        <v>115</v>
      </c>
      <c r="C28" s="5" t="s">
        <v>105</v>
      </c>
      <c r="D28" s="22" t="s">
        <v>104</v>
      </c>
      <c r="E28" s="17" t="s">
        <v>103</v>
      </c>
      <c r="F28" s="23">
        <v>27790</v>
      </c>
      <c r="H28" s="22">
        <v>2016</v>
      </c>
      <c r="I28" s="13"/>
      <c r="J28" s="5"/>
      <c r="K28" s="26"/>
      <c r="L28" s="22"/>
      <c r="M28" s="17"/>
      <c r="N28" s="23"/>
      <c r="P28" s="22">
        <v>2016</v>
      </c>
      <c r="Q28" s="13">
        <v>26.78</v>
      </c>
      <c r="R28" s="129">
        <v>64.87</v>
      </c>
      <c r="S28" s="25">
        <v>207.71</v>
      </c>
      <c r="T28" s="16">
        <v>116.48</v>
      </c>
      <c r="U28" s="25">
        <v>27.79</v>
      </c>
    </row>
    <row r="29" spans="1:21" x14ac:dyDescent="0.25">
      <c r="A29" s="17">
        <v>2017</v>
      </c>
      <c r="B29" s="16" t="s">
        <v>116</v>
      </c>
      <c r="C29" s="22" t="s">
        <v>109</v>
      </c>
      <c r="D29" s="22" t="s">
        <v>108</v>
      </c>
      <c r="E29" s="17" t="s">
        <v>107</v>
      </c>
      <c r="F29" s="23">
        <v>29635</v>
      </c>
      <c r="H29" s="17">
        <v>2017</v>
      </c>
      <c r="I29" s="16"/>
      <c r="J29" s="22"/>
      <c r="K29" s="22"/>
      <c r="L29" s="22"/>
      <c r="M29" s="17"/>
      <c r="N29" s="23"/>
      <c r="P29" s="17">
        <v>2017</v>
      </c>
      <c r="Q29" s="16">
        <v>27.27</v>
      </c>
      <c r="R29" s="25">
        <v>67.64</v>
      </c>
      <c r="S29" s="25">
        <v>213.06</v>
      </c>
      <c r="T29" s="16">
        <v>117.67</v>
      </c>
      <c r="U29" s="25">
        <v>29.635000000000002</v>
      </c>
    </row>
    <row r="30" spans="1:21" ht="15.75" thickBot="1" x14ac:dyDescent="0.3">
      <c r="A30" s="9">
        <v>2018</v>
      </c>
      <c r="B30" s="14" t="s">
        <v>117</v>
      </c>
      <c r="C30" s="28" t="s">
        <v>113</v>
      </c>
      <c r="D30" s="28" t="s">
        <v>112</v>
      </c>
      <c r="E30" s="7" t="s">
        <v>111</v>
      </c>
      <c r="F30" s="29">
        <v>32086</v>
      </c>
      <c r="H30" s="34">
        <v>2018</v>
      </c>
      <c r="I30" s="14"/>
      <c r="J30" s="28"/>
      <c r="K30" s="28"/>
      <c r="L30" s="28"/>
      <c r="M30" s="7"/>
      <c r="N30" s="29"/>
      <c r="P30" s="34">
        <v>2018</v>
      </c>
      <c r="Q30" s="14">
        <v>28.4</v>
      </c>
      <c r="R30" s="131">
        <v>67.739999999999995</v>
      </c>
      <c r="S30" s="131">
        <v>222.23</v>
      </c>
      <c r="T30" s="132">
        <v>115.94</v>
      </c>
      <c r="U30" s="131">
        <v>32.085999999999999</v>
      </c>
    </row>
    <row r="31" spans="1:21" x14ac:dyDescent="0.25">
      <c r="A31" s="30" t="s">
        <v>8</v>
      </c>
      <c r="B31" s="31"/>
      <c r="C31" s="31"/>
      <c r="P31" s="30" t="s">
        <v>8</v>
      </c>
    </row>
    <row r="32" spans="1:21" ht="15.75" thickBot="1" x14ac:dyDescent="0.3"/>
    <row r="33" spans="1:6" x14ac:dyDescent="0.25">
      <c r="A33" s="133" t="s">
        <v>0</v>
      </c>
      <c r="B33" s="85" t="s">
        <v>172</v>
      </c>
      <c r="C33" s="2" t="s">
        <v>173</v>
      </c>
      <c r="D33" s="85" t="s">
        <v>174</v>
      </c>
      <c r="E33" s="2" t="s">
        <v>175</v>
      </c>
      <c r="F33" s="85" t="s">
        <v>176</v>
      </c>
    </row>
    <row r="34" spans="1:6" ht="15.75" thickBot="1" x14ac:dyDescent="0.3">
      <c r="A34" s="134"/>
      <c r="B34" s="86" t="s">
        <v>20</v>
      </c>
      <c r="C34" s="6" t="s">
        <v>7</v>
      </c>
      <c r="D34" s="86" t="s">
        <v>7</v>
      </c>
      <c r="E34" s="6" t="s">
        <v>7</v>
      </c>
      <c r="F34" s="86" t="s">
        <v>121</v>
      </c>
    </row>
    <row r="35" spans="1:6" ht="15.75" thickBot="1" x14ac:dyDescent="0.3">
      <c r="A35" s="20">
        <v>1993</v>
      </c>
      <c r="B35" s="18">
        <f>LOG10(Q5)</f>
        <v>1.0681858617461617</v>
      </c>
      <c r="C35" s="18">
        <f t="shared" ref="C35:F50" si="0">LOG10(R5)</f>
        <v>1.7054360465852505</v>
      </c>
      <c r="D35" s="18">
        <f t="shared" si="0"/>
        <v>1.9465505105698553</v>
      </c>
      <c r="E35" s="18">
        <f t="shared" si="0"/>
        <v>1.9702073588068547</v>
      </c>
      <c r="F35" s="18">
        <f t="shared" si="0"/>
        <v>0.77114634881498512</v>
      </c>
    </row>
    <row r="36" spans="1:6" ht="15.75" thickBot="1" x14ac:dyDescent="0.3">
      <c r="A36" s="17">
        <v>1994</v>
      </c>
      <c r="B36" s="18">
        <f t="shared" ref="B36:B60" si="1">LOG10(Q6)</f>
        <v>1.0644579892269184</v>
      </c>
      <c r="C36" s="18">
        <f t="shared" si="0"/>
        <v>1.7502769151539928</v>
      </c>
      <c r="D36" s="18">
        <f t="shared" si="0"/>
        <v>2.0752914188833023</v>
      </c>
      <c r="E36" s="18">
        <f t="shared" si="0"/>
        <v>2.0670336398422622</v>
      </c>
      <c r="F36" s="18">
        <f t="shared" si="0"/>
        <v>0.84534613741140852</v>
      </c>
    </row>
    <row r="37" spans="1:6" ht="15.75" thickBot="1" x14ac:dyDescent="0.3">
      <c r="A37" s="17">
        <v>1995</v>
      </c>
      <c r="B37" s="18">
        <f t="shared" si="1"/>
        <v>1.1139433523068367</v>
      </c>
      <c r="C37" s="18">
        <f t="shared" si="0"/>
        <v>1.6888645680547918</v>
      </c>
      <c r="D37" s="18">
        <f t="shared" si="0"/>
        <v>2.104282207094438</v>
      </c>
      <c r="E37" s="18">
        <f t="shared" si="0"/>
        <v>2.0844690314880761</v>
      </c>
      <c r="F37" s="18">
        <f t="shared" si="0"/>
        <v>0.91944421046523694</v>
      </c>
    </row>
    <row r="38" spans="1:6" ht="15.75" thickBot="1" x14ac:dyDescent="0.3">
      <c r="A38" s="17">
        <v>1996</v>
      </c>
      <c r="B38" s="18">
        <f t="shared" si="1"/>
        <v>1.1335389083702174</v>
      </c>
      <c r="C38" s="18">
        <f t="shared" si="0"/>
        <v>1.7735670489260587</v>
      </c>
      <c r="D38" s="18">
        <f t="shared" si="0"/>
        <v>2.1095110522299323</v>
      </c>
      <c r="E38" s="18">
        <f t="shared" si="0"/>
        <v>2.0969447551769407</v>
      </c>
      <c r="F38" s="18">
        <f t="shared" si="0"/>
        <v>0.99233255904746431</v>
      </c>
    </row>
    <row r="39" spans="1:6" ht="15.75" thickBot="1" x14ac:dyDescent="0.3">
      <c r="A39" s="17">
        <v>1997</v>
      </c>
      <c r="B39" s="18">
        <f t="shared" si="1"/>
        <v>1.1846914308175989</v>
      </c>
      <c r="C39" s="18">
        <f t="shared" si="0"/>
        <v>1.8147136126959766</v>
      </c>
      <c r="D39" s="18">
        <f t="shared" si="0"/>
        <v>2.1291418457922853</v>
      </c>
      <c r="E39" s="18">
        <f t="shared" si="0"/>
        <v>2.104282207094438</v>
      </c>
      <c r="F39" s="18">
        <f t="shared" si="0"/>
        <v>1.0335041729451746</v>
      </c>
    </row>
    <row r="40" spans="1:6" ht="15.75" thickBot="1" x14ac:dyDescent="0.3">
      <c r="A40" s="8">
        <v>1998</v>
      </c>
      <c r="B40" s="18">
        <f t="shared" si="1"/>
        <v>1.2528530309798931</v>
      </c>
      <c r="C40" s="18">
        <f t="shared" si="0"/>
        <v>1.7234556720351857</v>
      </c>
      <c r="D40" s="18">
        <f t="shared" si="0"/>
        <v>2.1442004601838791</v>
      </c>
      <c r="E40" s="18">
        <f t="shared" si="0"/>
        <v>2.0262062970831183</v>
      </c>
      <c r="F40" s="18">
        <f t="shared" si="0"/>
        <v>1.0719188103638062</v>
      </c>
    </row>
    <row r="41" spans="1:6" ht="15.75" thickBot="1" x14ac:dyDescent="0.3">
      <c r="A41" s="22">
        <v>1999</v>
      </c>
      <c r="B41" s="18">
        <f t="shared" si="1"/>
        <v>1.3117538610557542</v>
      </c>
      <c r="C41" s="18">
        <f t="shared" si="0"/>
        <v>1.667359546183087</v>
      </c>
      <c r="D41" s="18">
        <f t="shared" si="0"/>
        <v>2.1437952038457664</v>
      </c>
      <c r="E41" s="18">
        <f t="shared" si="0"/>
        <v>2.0461047872460387</v>
      </c>
      <c r="F41" s="18">
        <f t="shared" si="0"/>
        <v>1.1071081699485541</v>
      </c>
    </row>
    <row r="42" spans="1:6" ht="15.75" thickBot="1" x14ac:dyDescent="0.3">
      <c r="A42" s="17">
        <v>2000</v>
      </c>
      <c r="B42" s="18">
        <f t="shared" si="1"/>
        <v>1.3483048630481607</v>
      </c>
      <c r="C42" s="18">
        <f t="shared" si="0"/>
        <v>1.7899330809317504</v>
      </c>
      <c r="D42" s="18">
        <f t="shared" si="0"/>
        <v>2.1865608288520733</v>
      </c>
      <c r="E42" s="18">
        <f t="shared" si="0"/>
        <v>2.0925803006913113</v>
      </c>
      <c r="F42" s="18">
        <f t="shared" si="0"/>
        <v>1.1333472655862429</v>
      </c>
    </row>
    <row r="43" spans="1:6" ht="15.75" thickBot="1" x14ac:dyDescent="0.3">
      <c r="A43" s="17">
        <v>2001</v>
      </c>
      <c r="B43" s="18">
        <f t="shared" si="1"/>
        <v>1.3598354823398879</v>
      </c>
      <c r="C43" s="18">
        <f t="shared" si="0"/>
        <v>1.7821141474790709</v>
      </c>
      <c r="D43" s="18">
        <f t="shared" si="0"/>
        <v>2.1555789314769318</v>
      </c>
      <c r="E43" s="18">
        <f t="shared" si="0"/>
        <v>2.1112288982341556</v>
      </c>
      <c r="F43" s="18">
        <f t="shared" si="0"/>
        <v>1.1687920203141817</v>
      </c>
    </row>
    <row r="44" spans="1:6" ht="15.75" thickBot="1" x14ac:dyDescent="0.3">
      <c r="A44" s="17">
        <v>2002</v>
      </c>
      <c r="B44" s="18">
        <f t="shared" si="1"/>
        <v>1.3783979009481377</v>
      </c>
      <c r="C44" s="18">
        <f t="shared" si="0"/>
        <v>1.6649238934380817</v>
      </c>
      <c r="D44" s="18">
        <f t="shared" si="0"/>
        <v>2.1595070374773218</v>
      </c>
      <c r="E44" s="18">
        <f t="shared" si="0"/>
        <v>2.0034174452021936</v>
      </c>
      <c r="F44" s="18">
        <f t="shared" si="0"/>
        <v>1.2016974757392276</v>
      </c>
    </row>
    <row r="45" spans="1:6" ht="15.75" thickBot="1" x14ac:dyDescent="0.3">
      <c r="A45" s="17">
        <v>2003</v>
      </c>
      <c r="B45" s="18">
        <f t="shared" si="1"/>
        <v>1.3765769570565121</v>
      </c>
      <c r="C45" s="18">
        <f t="shared" si="0"/>
        <v>1.72916478969277</v>
      </c>
      <c r="D45" s="18">
        <f t="shared" si="0"/>
        <v>2.1604985435223458</v>
      </c>
      <c r="E45" s="18">
        <f t="shared" si="0"/>
        <v>2.0293837776852097</v>
      </c>
      <c r="F45" s="18">
        <f t="shared" si="0"/>
        <v>1.2054750367408908</v>
      </c>
    </row>
    <row r="46" spans="1:6" ht="15.75" thickBot="1" x14ac:dyDescent="0.3">
      <c r="A46" s="8">
        <v>2004</v>
      </c>
      <c r="B46" s="18">
        <f t="shared" si="1"/>
        <v>1.403120521175818</v>
      </c>
      <c r="C46" s="18">
        <f t="shared" si="0"/>
        <v>1.7143297597452329</v>
      </c>
      <c r="D46" s="18">
        <f t="shared" si="0"/>
        <v>2.186758627181614</v>
      </c>
      <c r="E46" s="18">
        <f t="shared" si="0"/>
        <v>2.0542682395471874</v>
      </c>
      <c r="F46" s="18">
        <f t="shared" si="0"/>
        <v>1.2558752733914667</v>
      </c>
    </row>
    <row r="47" spans="1:6" ht="15.75" thickBot="1" x14ac:dyDescent="0.3">
      <c r="A47" s="22">
        <v>2005</v>
      </c>
      <c r="B47" s="18">
        <f t="shared" si="1"/>
        <v>1.4166405073382811</v>
      </c>
      <c r="C47" s="18">
        <f t="shared" si="0"/>
        <v>1.7126497016272113</v>
      </c>
      <c r="D47" s="18">
        <f t="shared" si="0"/>
        <v>2.2052585120040598</v>
      </c>
      <c r="E47" s="18">
        <f t="shared" si="0"/>
        <v>2.0178677189635055</v>
      </c>
      <c r="F47" s="18">
        <f t="shared" si="0"/>
        <v>1.2620474592614253</v>
      </c>
    </row>
    <row r="48" spans="1:6" ht="15.75" thickBot="1" x14ac:dyDescent="0.3">
      <c r="A48" s="17">
        <v>2006</v>
      </c>
      <c r="B48" s="18">
        <f t="shared" si="1"/>
        <v>1.4132997640812519</v>
      </c>
      <c r="C48" s="18">
        <f t="shared" si="0"/>
        <v>1.6464037262230695</v>
      </c>
      <c r="D48" s="18">
        <f t="shared" si="0"/>
        <v>2.2237813963998136</v>
      </c>
      <c r="E48" s="18">
        <f t="shared" si="0"/>
        <v>2.0245677571960381</v>
      </c>
      <c r="F48" s="18">
        <f t="shared" si="0"/>
        <v>1.2888526141997478</v>
      </c>
    </row>
    <row r="49" spans="1:6" ht="15.75" thickBot="1" x14ac:dyDescent="0.3">
      <c r="A49" s="17">
        <v>2007</v>
      </c>
      <c r="B49" s="18">
        <f t="shared" si="1"/>
        <v>1.3961993470957363</v>
      </c>
      <c r="C49" s="18">
        <f t="shared" si="0"/>
        <v>1.7886632131208575</v>
      </c>
      <c r="D49" s="18">
        <f t="shared" si="0"/>
        <v>2.2295794626656451</v>
      </c>
      <c r="E49" s="18">
        <f t="shared" si="0"/>
        <v>2.0156112045035122</v>
      </c>
      <c r="F49" s="18">
        <f t="shared" si="0"/>
        <v>1.3207069743095903</v>
      </c>
    </row>
    <row r="50" spans="1:6" ht="15.75" thickBot="1" x14ac:dyDescent="0.3">
      <c r="A50" s="17">
        <v>2008</v>
      </c>
      <c r="B50" s="18">
        <f t="shared" si="1"/>
        <v>1.3979400086720377</v>
      </c>
      <c r="C50" s="18">
        <f t="shared" si="0"/>
        <v>1.7707783961691477</v>
      </c>
      <c r="D50" s="18">
        <f t="shared" si="0"/>
        <v>2.245931954338602</v>
      </c>
      <c r="E50" s="18">
        <f t="shared" si="0"/>
        <v>2.0343476584468481</v>
      </c>
      <c r="F50" s="18">
        <f t="shared" si="0"/>
        <v>1.3551257249876876</v>
      </c>
    </row>
    <row r="51" spans="1:6" ht="15.75" thickBot="1" x14ac:dyDescent="0.3">
      <c r="A51" s="17">
        <v>2009</v>
      </c>
      <c r="B51" s="18">
        <f t="shared" si="1"/>
        <v>1.3944516808262162</v>
      </c>
      <c r="C51" s="18">
        <f t="shared" ref="C51:C60" si="2">LOG10(R21)</f>
        <v>1.7495817348655593</v>
      </c>
      <c r="D51" s="18">
        <f t="shared" ref="D51:D60" si="3">LOG10(S21)</f>
        <v>2.2501271207768969</v>
      </c>
      <c r="E51" s="18">
        <f t="shared" ref="E51:E60" si="4">LOG10(T21)</f>
        <v>2.015485498154455</v>
      </c>
      <c r="F51" s="18">
        <f t="shared" ref="F51:F60" si="5">LOG10(U21)</f>
        <v>1.3696795995598159</v>
      </c>
    </row>
    <row r="52" spans="1:6" ht="15.75" thickBot="1" x14ac:dyDescent="0.3">
      <c r="A52" s="8">
        <v>2010</v>
      </c>
      <c r="B52" s="18">
        <f t="shared" si="1"/>
        <v>1.3891660843645324</v>
      </c>
      <c r="C52" s="18">
        <f t="shared" si="2"/>
        <v>1.7681198941847973</v>
      </c>
      <c r="D52" s="18">
        <f t="shared" si="3"/>
        <v>2.2437075866617904</v>
      </c>
      <c r="E52" s="18">
        <f t="shared" si="4"/>
        <v>1.9873980991370175</v>
      </c>
      <c r="F52" s="18">
        <f t="shared" si="5"/>
        <v>1.3784524114787495</v>
      </c>
    </row>
    <row r="53" spans="1:6" ht="15.75" thickBot="1" x14ac:dyDescent="0.3">
      <c r="A53" s="22">
        <v>2011</v>
      </c>
      <c r="B53" s="18">
        <f t="shared" si="1"/>
        <v>1.3896975482063858</v>
      </c>
      <c r="C53" s="18">
        <f t="shared" si="2"/>
        <v>1.7670816213633223</v>
      </c>
      <c r="D53" s="18">
        <f t="shared" si="3"/>
        <v>2.2723290432740186</v>
      </c>
      <c r="E53" s="18">
        <f t="shared" si="4"/>
        <v>2.0200711035338412</v>
      </c>
      <c r="F53" s="18">
        <f t="shared" si="5"/>
        <v>1.3885629713980749</v>
      </c>
    </row>
    <row r="54" spans="1:6" ht="15.75" thickBot="1" x14ac:dyDescent="0.3">
      <c r="A54" s="22">
        <v>2012</v>
      </c>
      <c r="B54" s="18">
        <f t="shared" si="1"/>
        <v>1.4012281674981131</v>
      </c>
      <c r="C54" s="18">
        <f t="shared" si="2"/>
        <v>1.8163738887523619</v>
      </c>
      <c r="D54" s="18">
        <f t="shared" si="3"/>
        <v>2.3122831657914782</v>
      </c>
      <c r="E54" s="18">
        <f t="shared" si="4"/>
        <v>2.0614147782770735</v>
      </c>
      <c r="F54" s="18">
        <f t="shared" si="5"/>
        <v>1.3996737214810382</v>
      </c>
    </row>
    <row r="55" spans="1:6" ht="15.75" thickBot="1" x14ac:dyDescent="0.3">
      <c r="A55" s="17">
        <v>2013</v>
      </c>
      <c r="B55" s="18">
        <f t="shared" si="1"/>
        <v>1.3859635706006974</v>
      </c>
      <c r="C55" s="18">
        <f t="shared" si="2"/>
        <v>1.8427963951755801</v>
      </c>
      <c r="D55" s="18">
        <f t="shared" si="3"/>
        <v>2.3190643983685093</v>
      </c>
      <c r="E55" s="18">
        <f t="shared" si="4"/>
        <v>2.0740480690626333</v>
      </c>
      <c r="F55" s="18">
        <f t="shared" si="5"/>
        <v>1.3988250669622897</v>
      </c>
    </row>
    <row r="56" spans="1:6" ht="15.75" thickBot="1" x14ac:dyDescent="0.3">
      <c r="A56" s="17">
        <v>2014</v>
      </c>
      <c r="B56" s="18">
        <f t="shared" si="1"/>
        <v>1.3960248966085933</v>
      </c>
      <c r="C56" s="18">
        <f t="shared" si="2"/>
        <v>1.8484970180903666</v>
      </c>
      <c r="D56" s="18">
        <f t="shared" si="3"/>
        <v>2.3076457688169207</v>
      </c>
      <c r="E56" s="18">
        <f t="shared" si="4"/>
        <v>2.0510753076757489</v>
      </c>
      <c r="F56" s="18">
        <f t="shared" si="5"/>
        <v>1.4108278278453839</v>
      </c>
    </row>
    <row r="57" spans="1:6" ht="15.75" thickBot="1" x14ac:dyDescent="0.3">
      <c r="A57" s="8">
        <v>2015</v>
      </c>
      <c r="B57" s="18">
        <f t="shared" si="1"/>
        <v>1.4154741681092358</v>
      </c>
      <c r="C57" s="18">
        <f t="shared" si="2"/>
        <v>1.8215135284047732</v>
      </c>
      <c r="D57" s="18">
        <f t="shared" si="3"/>
        <v>2.3024175191506222</v>
      </c>
      <c r="E57" s="18">
        <f t="shared" si="4"/>
        <v>2.0310447165837049</v>
      </c>
      <c r="F57" s="18">
        <f t="shared" si="5"/>
        <v>1.4253548576655151</v>
      </c>
    </row>
    <row r="58" spans="1:6" ht="15.75" thickBot="1" x14ac:dyDescent="0.3">
      <c r="A58" s="22">
        <v>2016</v>
      </c>
      <c r="B58" s="18">
        <f t="shared" si="1"/>
        <v>1.4278105726759902</v>
      </c>
      <c r="C58" s="18">
        <f t="shared" si="2"/>
        <v>1.8120438979302267</v>
      </c>
      <c r="D58" s="18">
        <f t="shared" si="3"/>
        <v>2.3174574057323736</v>
      </c>
      <c r="E58" s="18">
        <f t="shared" si="4"/>
        <v>2.0662513619689622</v>
      </c>
      <c r="F58" s="18">
        <f t="shared" si="5"/>
        <v>1.4438885467773719</v>
      </c>
    </row>
    <row r="59" spans="1:6" ht="15.75" thickBot="1" x14ac:dyDescent="0.3">
      <c r="A59" s="17">
        <v>2017</v>
      </c>
      <c r="B59" s="18">
        <f t="shared" si="1"/>
        <v>1.4356851379416298</v>
      </c>
      <c r="C59" s="18">
        <f t="shared" si="2"/>
        <v>1.8302035989257042</v>
      </c>
      <c r="D59" s="18">
        <f t="shared" si="3"/>
        <v>2.328501922685259</v>
      </c>
      <c r="E59" s="18">
        <f t="shared" si="4"/>
        <v>2.0706657534537278</v>
      </c>
      <c r="F59" s="18">
        <f t="shared" si="5"/>
        <v>1.471804931575037</v>
      </c>
    </row>
    <row r="60" spans="1:6" ht="15.75" thickBot="1" x14ac:dyDescent="0.3">
      <c r="A60" s="84">
        <v>2018</v>
      </c>
      <c r="B60" s="18">
        <f t="shared" si="1"/>
        <v>1.4533183400470377</v>
      </c>
      <c r="C60" s="18">
        <f t="shared" si="2"/>
        <v>1.8308451923086115</v>
      </c>
      <c r="D60" s="18">
        <f t="shared" si="3"/>
        <v>2.3468026862655238</v>
      </c>
      <c r="E60" s="18">
        <f t="shared" si="4"/>
        <v>2.0642332960347529</v>
      </c>
      <c r="F60" s="18">
        <f t="shared" si="5"/>
        <v>1.506315579164506</v>
      </c>
    </row>
    <row r="61" spans="1:6" x14ac:dyDescent="0.25">
      <c r="A61" s="30" t="s">
        <v>8</v>
      </c>
    </row>
  </sheetData>
  <mergeCells count="24">
    <mergeCell ref="A33:A34"/>
    <mergeCell ref="Q3:Q4"/>
    <mergeCell ref="R3:R4"/>
    <mergeCell ref="S3:S4"/>
    <mergeCell ref="T3:T4"/>
    <mergeCell ref="U3:U4"/>
    <mergeCell ref="M3:M4"/>
    <mergeCell ref="N3:N4"/>
    <mergeCell ref="K3:K4"/>
    <mergeCell ref="P1:P2"/>
    <mergeCell ref="P3:P4"/>
    <mergeCell ref="A1:A2"/>
    <mergeCell ref="A3:A4"/>
    <mergeCell ref="H1:H2"/>
    <mergeCell ref="L1:L2"/>
    <mergeCell ref="B3:B4"/>
    <mergeCell ref="C3:C4"/>
    <mergeCell ref="D3:D4"/>
    <mergeCell ref="E3:E4"/>
    <mergeCell ref="F3:F4"/>
    <mergeCell ref="H3:H4"/>
    <mergeCell ref="I3:I4"/>
    <mergeCell ref="J3:J4"/>
    <mergeCell ref="L3:L4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H20" sqref="H20"/>
    </sheetView>
  </sheetViews>
  <sheetFormatPr defaultRowHeight="15" x14ac:dyDescent="0.25"/>
  <sheetData>
    <row r="1" spans="1:5" x14ac:dyDescent="0.25">
      <c r="A1" t="s">
        <v>1</v>
      </c>
      <c r="B1" t="s">
        <v>2</v>
      </c>
      <c r="C1" t="s">
        <v>3</v>
      </c>
      <c r="D1" t="s">
        <v>4</v>
      </c>
      <c r="E1" t="s">
        <v>158</v>
      </c>
    </row>
    <row r="2" spans="1:5" x14ac:dyDescent="0.25">
      <c r="A2" s="53">
        <v>11.7</v>
      </c>
      <c r="B2">
        <v>50.75</v>
      </c>
      <c r="C2">
        <v>88.42</v>
      </c>
      <c r="D2">
        <v>93.37</v>
      </c>
      <c r="E2">
        <v>5.9039999999999999</v>
      </c>
    </row>
    <row r="3" spans="1:5" x14ac:dyDescent="0.25">
      <c r="A3" s="53">
        <v>11.6</v>
      </c>
      <c r="B3">
        <v>56.27</v>
      </c>
      <c r="C3">
        <v>118.93</v>
      </c>
      <c r="D3">
        <v>116.69</v>
      </c>
      <c r="E3">
        <v>7.0039999999999996</v>
      </c>
    </row>
    <row r="4" spans="1:5" x14ac:dyDescent="0.25">
      <c r="A4" s="53">
        <v>13</v>
      </c>
      <c r="B4">
        <v>48.85</v>
      </c>
      <c r="C4">
        <v>127.14</v>
      </c>
      <c r="D4">
        <v>121.47</v>
      </c>
      <c r="E4">
        <v>8.3070000000000004</v>
      </c>
    </row>
    <row r="5" spans="1:5" x14ac:dyDescent="0.25">
      <c r="A5" s="53">
        <v>13.6</v>
      </c>
      <c r="B5">
        <v>59.37</v>
      </c>
      <c r="C5">
        <v>128.68</v>
      </c>
      <c r="D5">
        <v>125.01</v>
      </c>
      <c r="E5">
        <v>9.8249999999999993</v>
      </c>
    </row>
    <row r="6" spans="1:5" x14ac:dyDescent="0.25">
      <c r="A6" s="53">
        <v>15.3</v>
      </c>
      <c r="B6">
        <v>65.27</v>
      </c>
      <c r="C6">
        <v>134.63</v>
      </c>
      <c r="D6">
        <v>127.14</v>
      </c>
      <c r="E6">
        <v>10.802</v>
      </c>
    </row>
    <row r="7" spans="1:5" x14ac:dyDescent="0.25">
      <c r="A7" s="53">
        <v>17.899999999999999</v>
      </c>
      <c r="B7">
        <v>52.9</v>
      </c>
      <c r="C7">
        <v>139.38</v>
      </c>
      <c r="D7">
        <v>106.22</v>
      </c>
      <c r="E7">
        <v>11.801</v>
      </c>
    </row>
    <row r="8" spans="1:5" x14ac:dyDescent="0.25">
      <c r="A8" s="53">
        <v>20.5</v>
      </c>
      <c r="B8">
        <v>46.49</v>
      </c>
      <c r="C8">
        <v>139.25</v>
      </c>
      <c r="D8">
        <v>111.2</v>
      </c>
      <c r="E8">
        <v>12.797000000000001</v>
      </c>
    </row>
    <row r="9" spans="1:5" x14ac:dyDescent="0.25">
      <c r="A9" s="53">
        <v>22.3</v>
      </c>
      <c r="B9">
        <v>61.65</v>
      </c>
      <c r="C9">
        <v>153.66</v>
      </c>
      <c r="D9">
        <v>123.76</v>
      </c>
      <c r="E9">
        <v>13.593999999999999</v>
      </c>
    </row>
    <row r="10" spans="1:5" x14ac:dyDescent="0.25">
      <c r="A10" s="53">
        <v>22.9</v>
      </c>
      <c r="B10">
        <v>60.55</v>
      </c>
      <c r="C10">
        <v>143.08000000000001</v>
      </c>
      <c r="D10">
        <v>129.19</v>
      </c>
      <c r="E10">
        <v>14.75</v>
      </c>
    </row>
    <row r="11" spans="1:5" x14ac:dyDescent="0.25">
      <c r="A11" s="53">
        <v>23.9</v>
      </c>
      <c r="B11">
        <v>46.23</v>
      </c>
      <c r="C11">
        <v>144.38</v>
      </c>
      <c r="D11">
        <v>100.79</v>
      </c>
      <c r="E11">
        <v>15.911</v>
      </c>
    </row>
    <row r="12" spans="1:5" x14ac:dyDescent="0.25">
      <c r="A12" s="53">
        <v>23.8</v>
      </c>
      <c r="B12">
        <v>53.6</v>
      </c>
      <c r="C12">
        <v>144.71</v>
      </c>
      <c r="D12">
        <v>107</v>
      </c>
      <c r="E12">
        <v>16.905000000000001</v>
      </c>
    </row>
    <row r="13" spans="1:5" x14ac:dyDescent="0.25">
      <c r="A13" s="53">
        <v>25.3</v>
      </c>
      <c r="B13">
        <v>51.8</v>
      </c>
      <c r="C13">
        <v>153.72999999999999</v>
      </c>
      <c r="D13">
        <v>113.31</v>
      </c>
      <c r="E13">
        <v>18.024999999999999</v>
      </c>
    </row>
    <row r="14" spans="1:5" x14ac:dyDescent="0.25">
      <c r="A14" s="53">
        <v>26.1</v>
      </c>
      <c r="B14">
        <v>51.6</v>
      </c>
      <c r="C14">
        <v>160.41999999999999</v>
      </c>
      <c r="D14">
        <v>104.2</v>
      </c>
      <c r="E14">
        <v>18.283000000000001</v>
      </c>
    </row>
    <row r="15" spans="1:5" x14ac:dyDescent="0.25">
      <c r="A15" s="53">
        <v>25.9</v>
      </c>
      <c r="B15">
        <v>44.3</v>
      </c>
      <c r="C15">
        <v>167.41</v>
      </c>
      <c r="D15">
        <v>105.82</v>
      </c>
      <c r="E15">
        <v>19.446999999999999</v>
      </c>
    </row>
    <row r="16" spans="1:5" x14ac:dyDescent="0.25">
      <c r="A16" s="53">
        <v>24.9</v>
      </c>
      <c r="B16">
        <v>61.47</v>
      </c>
      <c r="C16">
        <v>169.66</v>
      </c>
      <c r="D16">
        <v>103.66</v>
      </c>
      <c r="E16">
        <v>20.927</v>
      </c>
    </row>
    <row r="17" spans="1:5" x14ac:dyDescent="0.25">
      <c r="A17" s="53">
        <v>25</v>
      </c>
      <c r="B17">
        <v>58.99</v>
      </c>
      <c r="C17">
        <v>176.17</v>
      </c>
      <c r="D17">
        <v>108.23</v>
      </c>
      <c r="E17">
        <v>22.652999999999999</v>
      </c>
    </row>
    <row r="18" spans="1:5" x14ac:dyDescent="0.25">
      <c r="A18" s="53">
        <v>24.8</v>
      </c>
      <c r="B18">
        <v>56.18</v>
      </c>
      <c r="C18">
        <v>177.88</v>
      </c>
      <c r="D18">
        <v>103.63</v>
      </c>
      <c r="E18">
        <v>23.425000000000001</v>
      </c>
    </row>
    <row r="19" spans="1:5" x14ac:dyDescent="0.25">
      <c r="A19" s="53">
        <v>24.5</v>
      </c>
      <c r="B19">
        <v>58.63</v>
      </c>
      <c r="C19">
        <v>175.27</v>
      </c>
      <c r="D19">
        <v>97.14</v>
      </c>
      <c r="E19">
        <v>23.902999999999999</v>
      </c>
    </row>
    <row r="20" spans="1:5" x14ac:dyDescent="0.25">
      <c r="A20" s="53">
        <v>24.53</v>
      </c>
      <c r="B20">
        <v>58.49</v>
      </c>
      <c r="C20">
        <v>187.21</v>
      </c>
      <c r="D20">
        <v>104.73</v>
      </c>
      <c r="E20">
        <v>24.466000000000001</v>
      </c>
    </row>
    <row r="21" spans="1:5" x14ac:dyDescent="0.25">
      <c r="A21" s="53">
        <v>25.19</v>
      </c>
      <c r="B21">
        <v>65.52</v>
      </c>
      <c r="C21">
        <v>205.25</v>
      </c>
      <c r="D21">
        <v>115.19</v>
      </c>
      <c r="E21">
        <v>25.1</v>
      </c>
    </row>
    <row r="22" spans="1:5" x14ac:dyDescent="0.25">
      <c r="A22" s="53">
        <v>24.32</v>
      </c>
      <c r="B22">
        <v>69.63</v>
      </c>
      <c r="C22">
        <v>208.48</v>
      </c>
      <c r="D22">
        <v>118.59</v>
      </c>
      <c r="E22">
        <v>25.050999999999998</v>
      </c>
    </row>
    <row r="23" spans="1:5" x14ac:dyDescent="0.25">
      <c r="A23" s="53">
        <v>24.89</v>
      </c>
      <c r="B23">
        <v>70.55</v>
      </c>
      <c r="C23">
        <v>203.07</v>
      </c>
      <c r="D23">
        <v>112.48</v>
      </c>
      <c r="E23">
        <v>25.753</v>
      </c>
    </row>
    <row r="24" spans="1:5" x14ac:dyDescent="0.25">
      <c r="A24" s="53">
        <v>26.03</v>
      </c>
      <c r="B24">
        <v>66.3</v>
      </c>
      <c r="C24">
        <v>200.64</v>
      </c>
      <c r="D24">
        <v>107.41</v>
      </c>
      <c r="E24">
        <v>26.629000000000001</v>
      </c>
    </row>
    <row r="25" spans="1:5" x14ac:dyDescent="0.25">
      <c r="A25" s="53">
        <v>26.78</v>
      </c>
      <c r="B25">
        <v>64.87</v>
      </c>
      <c r="C25">
        <v>207.71</v>
      </c>
      <c r="D25">
        <v>116.48</v>
      </c>
      <c r="E25">
        <v>27.79</v>
      </c>
    </row>
    <row r="26" spans="1:5" x14ac:dyDescent="0.25">
      <c r="A26" s="53">
        <v>27.27</v>
      </c>
      <c r="B26">
        <v>67.64</v>
      </c>
      <c r="C26">
        <v>213.06</v>
      </c>
      <c r="D26">
        <v>117.67</v>
      </c>
      <c r="E26">
        <v>29.635000000000002</v>
      </c>
    </row>
    <row r="27" spans="1:5" x14ac:dyDescent="0.25">
      <c r="A27" s="53">
        <v>28.4</v>
      </c>
      <c r="B27">
        <v>67.739999999999995</v>
      </c>
      <c r="C27">
        <v>222.23</v>
      </c>
      <c r="D27">
        <v>115.94</v>
      </c>
      <c r="E27">
        <v>32.085999999999999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36"/>
  <sheetViews>
    <sheetView topLeftCell="A97" workbookViewId="0">
      <selection activeCell="B32" sqref="B32"/>
    </sheetView>
  </sheetViews>
  <sheetFormatPr defaultRowHeight="15" x14ac:dyDescent="0.25"/>
  <cols>
    <col min="2" max="6" width="11.85546875" bestFit="1" customWidth="1"/>
  </cols>
  <sheetData>
    <row r="1" spans="1:8" x14ac:dyDescent="0.25">
      <c r="A1" s="133" t="s">
        <v>0</v>
      </c>
      <c r="B1" s="11" t="s">
        <v>1</v>
      </c>
      <c r="C1" s="2" t="s">
        <v>2</v>
      </c>
      <c r="D1" s="11" t="s">
        <v>3</v>
      </c>
      <c r="E1" s="2" t="s">
        <v>4</v>
      </c>
      <c r="F1" s="11" t="s">
        <v>9</v>
      </c>
    </row>
    <row r="2" spans="1:8" ht="15.75" thickBot="1" x14ac:dyDescent="0.3">
      <c r="A2" s="134"/>
      <c r="B2" s="12" t="s">
        <v>132</v>
      </c>
      <c r="C2" s="6" t="s">
        <v>7</v>
      </c>
      <c r="D2" s="12" t="s">
        <v>7</v>
      </c>
      <c r="E2" s="6" t="s">
        <v>7</v>
      </c>
      <c r="F2" s="12" t="s">
        <v>121</v>
      </c>
    </row>
    <row r="3" spans="1:8" ht="15" customHeight="1" x14ac:dyDescent="0.25">
      <c r="A3" s="139" t="s">
        <v>6</v>
      </c>
      <c r="B3" s="139" t="s">
        <v>122</v>
      </c>
      <c r="C3" s="143" t="s">
        <v>123</v>
      </c>
      <c r="D3" s="139" t="s">
        <v>124</v>
      </c>
      <c r="E3" s="139" t="s">
        <v>126</v>
      </c>
      <c r="F3" s="139" t="s">
        <v>125</v>
      </c>
    </row>
    <row r="4" spans="1:8" ht="15.75" thickBot="1" x14ac:dyDescent="0.3">
      <c r="A4" s="140"/>
      <c r="B4" s="140"/>
      <c r="C4" s="140"/>
      <c r="D4" s="140"/>
      <c r="E4" s="140"/>
      <c r="F4" s="140"/>
    </row>
    <row r="5" spans="1:8" x14ac:dyDescent="0.25">
      <c r="A5" s="20">
        <v>1993</v>
      </c>
      <c r="B5" s="50">
        <v>11.7</v>
      </c>
      <c r="C5" s="51">
        <v>50.75</v>
      </c>
      <c r="D5" s="50">
        <v>88.42</v>
      </c>
      <c r="E5" s="51">
        <v>93.37</v>
      </c>
      <c r="F5" s="38">
        <v>5.9039999999999999</v>
      </c>
      <c r="H5" s="61"/>
    </row>
    <row r="6" spans="1:8" x14ac:dyDescent="0.25">
      <c r="A6" s="17">
        <v>1994</v>
      </c>
      <c r="B6" s="52">
        <v>11.6</v>
      </c>
      <c r="C6" s="52">
        <v>56.27</v>
      </c>
      <c r="D6" s="52">
        <v>118.93</v>
      </c>
      <c r="E6" s="53">
        <v>116.69</v>
      </c>
      <c r="F6" s="39">
        <v>7.0039999999999996</v>
      </c>
      <c r="H6" s="61"/>
    </row>
    <row r="7" spans="1:8" x14ac:dyDescent="0.25">
      <c r="A7" s="17">
        <v>1995</v>
      </c>
      <c r="B7" s="52">
        <v>13</v>
      </c>
      <c r="C7" s="53">
        <v>48.85</v>
      </c>
      <c r="D7" s="54">
        <v>127.14</v>
      </c>
      <c r="E7" s="55">
        <v>121.47</v>
      </c>
      <c r="F7" s="40">
        <v>8.3070000000000004</v>
      </c>
      <c r="H7" s="4"/>
    </row>
    <row r="8" spans="1:8" x14ac:dyDescent="0.25">
      <c r="A8" s="17">
        <v>1996</v>
      </c>
      <c r="B8" s="52">
        <v>13.6</v>
      </c>
      <c r="C8" s="52">
        <v>59.37</v>
      </c>
      <c r="D8" s="55">
        <v>128.68</v>
      </c>
      <c r="E8" s="52">
        <v>125.01</v>
      </c>
      <c r="F8" s="40">
        <v>9.8249999999999993</v>
      </c>
      <c r="H8" s="61"/>
    </row>
    <row r="9" spans="1:8" x14ac:dyDescent="0.25">
      <c r="A9" s="17">
        <v>1997</v>
      </c>
      <c r="B9" s="52">
        <v>15.3</v>
      </c>
      <c r="C9" s="52">
        <v>65.27</v>
      </c>
      <c r="D9" s="55">
        <v>134.63</v>
      </c>
      <c r="E9" s="53">
        <v>127.14</v>
      </c>
      <c r="F9" s="40">
        <v>10.802</v>
      </c>
    </row>
    <row r="10" spans="1:8" x14ac:dyDescent="0.25">
      <c r="A10" s="8">
        <v>1998</v>
      </c>
      <c r="B10" s="52">
        <v>17.899999999999999</v>
      </c>
      <c r="C10" s="53">
        <v>52.9</v>
      </c>
      <c r="D10" s="52">
        <v>139.38</v>
      </c>
      <c r="E10" s="55">
        <v>106.22</v>
      </c>
      <c r="F10" s="40">
        <v>11.801</v>
      </c>
    </row>
    <row r="11" spans="1:8" x14ac:dyDescent="0.25">
      <c r="A11" s="22">
        <v>1999</v>
      </c>
      <c r="B11" s="54">
        <v>20.5</v>
      </c>
      <c r="C11" s="55">
        <v>46.49</v>
      </c>
      <c r="D11" s="52">
        <v>139.25</v>
      </c>
      <c r="E11" s="52">
        <v>111.2</v>
      </c>
      <c r="F11" s="39">
        <v>12.797000000000001</v>
      </c>
    </row>
    <row r="12" spans="1:8" x14ac:dyDescent="0.25">
      <c r="A12" s="17">
        <v>2000</v>
      </c>
      <c r="B12" s="55">
        <v>22.3</v>
      </c>
      <c r="C12" s="52">
        <v>61.65</v>
      </c>
      <c r="D12" s="52">
        <v>153.66</v>
      </c>
      <c r="E12" s="53">
        <v>123.76</v>
      </c>
      <c r="F12" s="41">
        <v>13.593999999999999</v>
      </c>
    </row>
    <row r="13" spans="1:8" x14ac:dyDescent="0.25">
      <c r="A13" s="17">
        <v>2001</v>
      </c>
      <c r="B13" s="55">
        <v>22.9</v>
      </c>
      <c r="C13" s="53">
        <v>60.55</v>
      </c>
      <c r="D13" s="52">
        <v>143.08000000000001</v>
      </c>
      <c r="E13" s="55">
        <v>129.19</v>
      </c>
      <c r="F13" s="41">
        <v>14.75</v>
      </c>
    </row>
    <row r="14" spans="1:8" x14ac:dyDescent="0.25">
      <c r="A14" s="17">
        <v>2002</v>
      </c>
      <c r="B14" s="52">
        <v>23.9</v>
      </c>
      <c r="C14" s="52">
        <v>46.23</v>
      </c>
      <c r="D14" s="54">
        <v>144.38</v>
      </c>
      <c r="E14" s="55">
        <v>100.79</v>
      </c>
      <c r="F14" s="40">
        <v>15.911</v>
      </c>
    </row>
    <row r="15" spans="1:8" x14ac:dyDescent="0.25">
      <c r="A15" s="17">
        <v>2003</v>
      </c>
      <c r="B15" s="52">
        <v>23.8</v>
      </c>
      <c r="C15" s="52">
        <v>53.6</v>
      </c>
      <c r="D15" s="56">
        <v>144.71</v>
      </c>
      <c r="E15" s="56">
        <v>107</v>
      </c>
      <c r="F15" s="42">
        <v>16.905000000000001</v>
      </c>
    </row>
    <row r="16" spans="1:8" x14ac:dyDescent="0.25">
      <c r="A16" s="8">
        <v>2004</v>
      </c>
      <c r="B16" s="52">
        <v>25.3</v>
      </c>
      <c r="C16" s="52">
        <v>51.8</v>
      </c>
      <c r="D16" s="52">
        <v>153.72999999999999</v>
      </c>
      <c r="E16" s="52">
        <v>113.31</v>
      </c>
      <c r="F16" s="40">
        <v>18.024999999999999</v>
      </c>
    </row>
    <row r="17" spans="1:6" x14ac:dyDescent="0.25">
      <c r="A17" s="22">
        <v>2005</v>
      </c>
      <c r="B17" s="52">
        <v>26.1</v>
      </c>
      <c r="C17" s="52">
        <v>51.6</v>
      </c>
      <c r="D17" s="52">
        <v>160.41999999999999</v>
      </c>
      <c r="E17" s="52">
        <v>104.2</v>
      </c>
      <c r="F17" s="39">
        <v>18.283000000000001</v>
      </c>
    </row>
    <row r="18" spans="1:6" x14ac:dyDescent="0.25">
      <c r="A18" s="17">
        <v>2006</v>
      </c>
      <c r="B18" s="52">
        <v>25.9</v>
      </c>
      <c r="C18" s="53">
        <v>44.3</v>
      </c>
      <c r="D18" s="54">
        <v>167.41</v>
      </c>
      <c r="E18" s="52">
        <v>105.82</v>
      </c>
      <c r="F18" s="40">
        <v>19.446999999999999</v>
      </c>
    </row>
    <row r="19" spans="1:6" x14ac:dyDescent="0.25">
      <c r="A19" s="17">
        <v>2007</v>
      </c>
      <c r="B19" s="52">
        <v>24.9</v>
      </c>
      <c r="C19" s="55">
        <v>61.47</v>
      </c>
      <c r="D19" s="55">
        <v>169.66</v>
      </c>
      <c r="E19" s="52">
        <v>103.66</v>
      </c>
      <c r="F19" s="39">
        <v>20.927</v>
      </c>
    </row>
    <row r="20" spans="1:6" x14ac:dyDescent="0.25">
      <c r="A20" s="17">
        <v>2008</v>
      </c>
      <c r="B20" s="52">
        <v>25</v>
      </c>
      <c r="C20" s="55">
        <v>58.99</v>
      </c>
      <c r="D20" s="55">
        <v>176.17</v>
      </c>
      <c r="E20" s="53">
        <v>108.23</v>
      </c>
      <c r="F20" s="41">
        <v>22.652999999999999</v>
      </c>
    </row>
    <row r="21" spans="1:6" x14ac:dyDescent="0.25">
      <c r="A21" s="17">
        <v>2009</v>
      </c>
      <c r="B21" s="52">
        <v>24.8</v>
      </c>
      <c r="C21" s="55">
        <v>56.18</v>
      </c>
      <c r="D21" s="55">
        <v>177.88</v>
      </c>
      <c r="E21" s="55">
        <v>103.63</v>
      </c>
      <c r="F21" s="40">
        <v>23.425000000000001</v>
      </c>
    </row>
    <row r="22" spans="1:6" x14ac:dyDescent="0.25">
      <c r="A22" s="8">
        <v>2010</v>
      </c>
      <c r="B22" s="52">
        <v>24.5</v>
      </c>
      <c r="C22" s="55">
        <v>58.63</v>
      </c>
      <c r="D22" s="52">
        <v>175.27</v>
      </c>
      <c r="E22" s="55">
        <v>97.14</v>
      </c>
      <c r="F22" s="39">
        <v>23.902999999999999</v>
      </c>
    </row>
    <row r="23" spans="1:6" x14ac:dyDescent="0.25">
      <c r="A23" s="22">
        <v>2011</v>
      </c>
      <c r="B23" s="52">
        <v>24.53</v>
      </c>
      <c r="C23" s="55">
        <v>58.49</v>
      </c>
      <c r="D23" s="54">
        <v>187.21</v>
      </c>
      <c r="E23" s="52">
        <v>104.73</v>
      </c>
      <c r="F23" s="40">
        <v>24.466000000000001</v>
      </c>
    </row>
    <row r="24" spans="1:6" x14ac:dyDescent="0.25">
      <c r="A24" s="22">
        <v>2012</v>
      </c>
      <c r="B24" s="52">
        <v>25.19</v>
      </c>
      <c r="C24" s="55">
        <v>65.52</v>
      </c>
      <c r="D24" s="52">
        <v>205.25</v>
      </c>
      <c r="E24" s="53">
        <v>115.19</v>
      </c>
      <c r="F24" s="39">
        <v>25.1</v>
      </c>
    </row>
    <row r="25" spans="1:6" x14ac:dyDescent="0.25">
      <c r="A25" s="17">
        <v>2013</v>
      </c>
      <c r="B25" s="52">
        <v>24.32</v>
      </c>
      <c r="C25" s="52">
        <v>69.63</v>
      </c>
      <c r="D25" s="52">
        <v>208.48</v>
      </c>
      <c r="E25" s="52">
        <v>118.59</v>
      </c>
      <c r="F25" s="41">
        <v>25.050999999999998</v>
      </c>
    </row>
    <row r="26" spans="1:6" x14ac:dyDescent="0.25">
      <c r="A26" s="17">
        <v>2014</v>
      </c>
      <c r="B26" s="52">
        <v>24.89</v>
      </c>
      <c r="C26" s="52">
        <v>70.55</v>
      </c>
      <c r="D26" s="54">
        <v>203.07</v>
      </c>
      <c r="E26" s="53">
        <v>112.48</v>
      </c>
      <c r="F26" s="40">
        <v>25.753</v>
      </c>
    </row>
    <row r="27" spans="1:6" x14ac:dyDescent="0.25">
      <c r="A27" s="8">
        <v>2015</v>
      </c>
      <c r="B27" s="52">
        <v>26.03</v>
      </c>
      <c r="C27" s="52">
        <v>66.3</v>
      </c>
      <c r="D27" s="55">
        <v>200.64</v>
      </c>
      <c r="E27" s="52">
        <v>107.41</v>
      </c>
      <c r="F27" s="39">
        <v>26.629000000000001</v>
      </c>
    </row>
    <row r="28" spans="1:6" x14ac:dyDescent="0.25">
      <c r="A28" s="22">
        <v>2016</v>
      </c>
      <c r="B28" s="54">
        <v>26.78</v>
      </c>
      <c r="C28" s="53">
        <v>64.87</v>
      </c>
      <c r="D28" s="55">
        <v>207.71</v>
      </c>
      <c r="E28" s="52">
        <v>116.48</v>
      </c>
      <c r="F28" s="41">
        <v>27.79</v>
      </c>
    </row>
    <row r="29" spans="1:6" x14ac:dyDescent="0.25">
      <c r="A29" s="17">
        <v>2017</v>
      </c>
      <c r="B29" s="52">
        <v>27.27</v>
      </c>
      <c r="C29" s="55">
        <v>67.64</v>
      </c>
      <c r="D29" s="55">
        <v>213.06</v>
      </c>
      <c r="E29" s="52">
        <v>117.67</v>
      </c>
      <c r="F29" s="41">
        <v>29.635000000000002</v>
      </c>
    </row>
    <row r="30" spans="1:6" ht="15.75" thickBot="1" x14ac:dyDescent="0.3">
      <c r="A30" s="34">
        <v>2018</v>
      </c>
      <c r="B30" s="57">
        <v>28.4</v>
      </c>
      <c r="C30" s="58">
        <v>67.739999999999995</v>
      </c>
      <c r="D30" s="58">
        <v>222.23</v>
      </c>
      <c r="E30" s="59">
        <v>115.94</v>
      </c>
      <c r="F30" s="43">
        <v>32.085999999999999</v>
      </c>
    </row>
    <row r="31" spans="1:6" x14ac:dyDescent="0.25">
      <c r="A31" s="30" t="s">
        <v>8</v>
      </c>
    </row>
    <row r="32" spans="1:6" x14ac:dyDescent="0.25">
      <c r="B32" s="1">
        <f>AVERAGE(B5:B30)</f>
        <v>22.323461538461533</v>
      </c>
    </row>
    <row r="34" spans="2:34" x14ac:dyDescent="0.25">
      <c r="B34" s="44" t="s">
        <v>127</v>
      </c>
      <c r="H34" s="45" t="s">
        <v>128</v>
      </c>
    </row>
    <row r="35" spans="2:34" ht="15.75" thickBot="1" x14ac:dyDescent="0.3"/>
    <row r="36" spans="2:34" x14ac:dyDescent="0.25">
      <c r="B36" s="46">
        <v>1</v>
      </c>
      <c r="C36" s="47">
        <v>50.75</v>
      </c>
      <c r="D36" s="47">
        <v>88.42</v>
      </c>
      <c r="E36" s="47">
        <v>93.37</v>
      </c>
      <c r="F36" s="48">
        <v>5.9039999999999999</v>
      </c>
      <c r="H36" s="50">
        <v>11.7</v>
      </c>
    </row>
    <row r="37" spans="2:34" x14ac:dyDescent="0.25">
      <c r="B37" s="46">
        <v>1</v>
      </c>
      <c r="C37" s="47">
        <v>56.27</v>
      </c>
      <c r="D37" s="47">
        <v>118.93</v>
      </c>
      <c r="E37" s="47">
        <v>116.69</v>
      </c>
      <c r="F37" s="48">
        <v>7.0039999999999996</v>
      </c>
      <c r="H37" s="52">
        <v>11.6</v>
      </c>
    </row>
    <row r="38" spans="2:34" x14ac:dyDescent="0.25">
      <c r="B38" s="46">
        <v>1</v>
      </c>
      <c r="C38" s="47">
        <v>48.85</v>
      </c>
      <c r="D38" s="47">
        <v>127.14</v>
      </c>
      <c r="E38" s="47">
        <v>121.47</v>
      </c>
      <c r="F38" s="48">
        <v>8.3070000000000004</v>
      </c>
      <c r="H38" s="52">
        <v>13</v>
      </c>
      <c r="AH38" s="3"/>
    </row>
    <row r="39" spans="2:34" x14ac:dyDescent="0.25">
      <c r="B39" s="46">
        <v>1</v>
      </c>
      <c r="C39" s="47">
        <v>59.37</v>
      </c>
      <c r="D39" s="47">
        <v>128.68</v>
      </c>
      <c r="E39" s="47">
        <v>125.01</v>
      </c>
      <c r="F39" s="48">
        <v>9.8249999999999993</v>
      </c>
      <c r="H39" s="52">
        <v>13.6</v>
      </c>
    </row>
    <row r="40" spans="2:34" x14ac:dyDescent="0.25">
      <c r="B40" s="46">
        <v>1</v>
      </c>
      <c r="C40" s="47">
        <v>65.27</v>
      </c>
      <c r="D40" s="47">
        <v>134.63</v>
      </c>
      <c r="E40" s="47">
        <v>127.14</v>
      </c>
      <c r="F40" s="48">
        <v>10.802</v>
      </c>
      <c r="H40" s="52">
        <v>15.3</v>
      </c>
    </row>
    <row r="41" spans="2:34" x14ac:dyDescent="0.25">
      <c r="B41" s="46">
        <v>1</v>
      </c>
      <c r="C41" s="47">
        <v>52.9</v>
      </c>
      <c r="D41" s="47">
        <v>139.38</v>
      </c>
      <c r="E41" s="47">
        <v>106.22</v>
      </c>
      <c r="F41" s="48">
        <v>11.801</v>
      </c>
      <c r="H41" s="52">
        <v>17.899999999999999</v>
      </c>
    </row>
    <row r="42" spans="2:34" x14ac:dyDescent="0.25">
      <c r="B42" s="46">
        <v>1</v>
      </c>
      <c r="C42" s="47">
        <v>46.49</v>
      </c>
      <c r="D42" s="47">
        <v>139.25</v>
      </c>
      <c r="E42" s="47">
        <v>111.2</v>
      </c>
      <c r="F42" s="48">
        <v>12.797000000000001</v>
      </c>
      <c r="H42" s="54">
        <v>20.5</v>
      </c>
    </row>
    <row r="43" spans="2:34" x14ac:dyDescent="0.25">
      <c r="B43" s="46">
        <v>1</v>
      </c>
      <c r="C43" s="47">
        <v>61.65</v>
      </c>
      <c r="D43" s="47">
        <v>153.66</v>
      </c>
      <c r="E43" s="47">
        <v>123.76</v>
      </c>
      <c r="F43" s="48">
        <v>13.593999999999999</v>
      </c>
      <c r="H43" s="55">
        <v>22.3</v>
      </c>
    </row>
    <row r="44" spans="2:34" x14ac:dyDescent="0.25">
      <c r="B44" s="46">
        <v>1</v>
      </c>
      <c r="C44" s="47">
        <v>60.55</v>
      </c>
      <c r="D44" s="47">
        <v>143.08000000000001</v>
      </c>
      <c r="E44" s="47">
        <v>129.19</v>
      </c>
      <c r="F44" s="48">
        <v>14.75</v>
      </c>
      <c r="H44" s="55">
        <v>22.9</v>
      </c>
    </row>
    <row r="45" spans="2:34" x14ac:dyDescent="0.25">
      <c r="B45" s="46">
        <v>1</v>
      </c>
      <c r="C45" s="47">
        <v>46.23</v>
      </c>
      <c r="D45" s="47">
        <v>144.38</v>
      </c>
      <c r="E45" s="47">
        <v>100.79</v>
      </c>
      <c r="F45" s="48">
        <v>15.911</v>
      </c>
      <c r="H45" s="52">
        <v>23.9</v>
      </c>
    </row>
    <row r="46" spans="2:34" x14ac:dyDescent="0.25">
      <c r="B46" s="46">
        <v>1</v>
      </c>
      <c r="C46" s="47">
        <v>53.6</v>
      </c>
      <c r="D46" s="47">
        <v>144.71</v>
      </c>
      <c r="E46" s="47">
        <v>107</v>
      </c>
      <c r="F46" s="48">
        <v>16.905000000000001</v>
      </c>
      <c r="H46" s="52">
        <v>23.8</v>
      </c>
    </row>
    <row r="47" spans="2:34" x14ac:dyDescent="0.25">
      <c r="B47" s="46">
        <v>1</v>
      </c>
      <c r="C47" s="47">
        <v>51.8</v>
      </c>
      <c r="D47" s="47">
        <v>153.72999999999999</v>
      </c>
      <c r="E47" s="47">
        <v>113.31</v>
      </c>
      <c r="F47" s="48">
        <v>18.024999999999999</v>
      </c>
      <c r="H47" s="52">
        <v>25.3</v>
      </c>
    </row>
    <row r="48" spans="2:34" x14ac:dyDescent="0.25">
      <c r="B48" s="46">
        <v>1</v>
      </c>
      <c r="C48" s="47">
        <v>51.6</v>
      </c>
      <c r="D48" s="47">
        <v>160.41999999999999</v>
      </c>
      <c r="E48" s="47">
        <v>104.2</v>
      </c>
      <c r="F48" s="48">
        <v>18.283000000000001</v>
      </c>
      <c r="H48" s="52">
        <v>26.1</v>
      </c>
    </row>
    <row r="49" spans="1:8" x14ac:dyDescent="0.25">
      <c r="B49" s="46">
        <v>1</v>
      </c>
      <c r="C49" s="47">
        <v>44.3</v>
      </c>
      <c r="D49" s="47">
        <v>167.41</v>
      </c>
      <c r="E49" s="47">
        <v>105.82</v>
      </c>
      <c r="F49" s="48">
        <v>19.446999999999999</v>
      </c>
      <c r="H49" s="52">
        <v>25.9</v>
      </c>
    </row>
    <row r="50" spans="1:8" x14ac:dyDescent="0.25">
      <c r="B50" s="46">
        <v>1</v>
      </c>
      <c r="C50" s="47">
        <v>61.47</v>
      </c>
      <c r="D50" s="47">
        <v>169.66</v>
      </c>
      <c r="E50" s="47">
        <v>103.66</v>
      </c>
      <c r="F50" s="48">
        <v>20.927</v>
      </c>
      <c r="H50" s="52">
        <v>24.9</v>
      </c>
    </row>
    <row r="51" spans="1:8" x14ac:dyDescent="0.25">
      <c r="B51" s="46">
        <v>1</v>
      </c>
      <c r="C51" s="47">
        <v>58.99</v>
      </c>
      <c r="D51" s="47">
        <v>176.17</v>
      </c>
      <c r="E51" s="47">
        <v>108.23</v>
      </c>
      <c r="F51" s="48">
        <v>22.652999999999999</v>
      </c>
      <c r="H51" s="52">
        <v>25</v>
      </c>
    </row>
    <row r="52" spans="1:8" x14ac:dyDescent="0.25">
      <c r="B52" s="46">
        <v>1</v>
      </c>
      <c r="C52" s="47">
        <v>56.18</v>
      </c>
      <c r="D52" s="47">
        <v>177.88</v>
      </c>
      <c r="E52" s="47">
        <v>103.63</v>
      </c>
      <c r="F52" s="48">
        <v>23.425000000000001</v>
      </c>
      <c r="H52" s="52">
        <v>24.8</v>
      </c>
    </row>
    <row r="53" spans="1:8" x14ac:dyDescent="0.25">
      <c r="B53" s="46">
        <v>1</v>
      </c>
      <c r="C53" s="47">
        <v>58.63</v>
      </c>
      <c r="D53" s="47">
        <v>175.27</v>
      </c>
      <c r="E53" s="47">
        <v>97.14</v>
      </c>
      <c r="F53" s="48">
        <v>23.902999999999999</v>
      </c>
      <c r="H53" s="52">
        <v>24.5</v>
      </c>
    </row>
    <row r="54" spans="1:8" x14ac:dyDescent="0.25">
      <c r="B54" s="46">
        <v>1</v>
      </c>
      <c r="C54" s="47">
        <v>58.49</v>
      </c>
      <c r="D54" s="47">
        <v>187.21</v>
      </c>
      <c r="E54" s="47">
        <v>104.73</v>
      </c>
      <c r="F54" s="48">
        <v>24.466000000000001</v>
      </c>
      <c r="H54" s="52">
        <v>24.53</v>
      </c>
    </row>
    <row r="55" spans="1:8" x14ac:dyDescent="0.25">
      <c r="B55" s="46">
        <v>1</v>
      </c>
      <c r="C55" s="47">
        <v>65.52</v>
      </c>
      <c r="D55" s="47">
        <v>205.25</v>
      </c>
      <c r="E55" s="47">
        <v>115.19</v>
      </c>
      <c r="F55" s="48">
        <v>25.1</v>
      </c>
      <c r="H55" s="52">
        <v>25.19</v>
      </c>
    </row>
    <row r="56" spans="1:8" x14ac:dyDescent="0.25">
      <c r="B56" s="46">
        <v>1</v>
      </c>
      <c r="C56" s="47">
        <v>69.63</v>
      </c>
      <c r="D56" s="47">
        <v>208.48</v>
      </c>
      <c r="E56" s="47">
        <v>118.59</v>
      </c>
      <c r="F56" s="48">
        <v>25.050999999999998</v>
      </c>
      <c r="H56" s="52">
        <v>24.32</v>
      </c>
    </row>
    <row r="57" spans="1:8" x14ac:dyDescent="0.25">
      <c r="B57" s="46">
        <v>1</v>
      </c>
      <c r="C57" s="47">
        <v>70.55</v>
      </c>
      <c r="D57" s="47">
        <v>203.07</v>
      </c>
      <c r="E57" s="47">
        <v>112.48</v>
      </c>
      <c r="F57" s="48">
        <v>25.753</v>
      </c>
      <c r="H57" s="52">
        <v>24.89</v>
      </c>
    </row>
    <row r="58" spans="1:8" x14ac:dyDescent="0.25">
      <c r="B58" s="46">
        <v>1</v>
      </c>
      <c r="C58" s="47">
        <v>66.3</v>
      </c>
      <c r="D58" s="47">
        <v>200.64</v>
      </c>
      <c r="E58" s="47">
        <v>107.41</v>
      </c>
      <c r="F58" s="48">
        <v>26.629000000000001</v>
      </c>
      <c r="H58" s="52">
        <v>26.03</v>
      </c>
    </row>
    <row r="59" spans="1:8" x14ac:dyDescent="0.25">
      <c r="B59" s="46">
        <v>1</v>
      </c>
      <c r="C59" s="47">
        <v>64.87</v>
      </c>
      <c r="D59" s="47">
        <v>207.71</v>
      </c>
      <c r="E59" s="47">
        <v>116.48</v>
      </c>
      <c r="F59" s="48">
        <v>27.79</v>
      </c>
      <c r="H59" s="54">
        <v>26.78</v>
      </c>
    </row>
    <row r="60" spans="1:8" x14ac:dyDescent="0.25">
      <c r="B60" s="46">
        <v>1</v>
      </c>
      <c r="C60" s="47">
        <v>67.64</v>
      </c>
      <c r="D60" s="47">
        <v>213.06</v>
      </c>
      <c r="E60" s="47">
        <v>117.67</v>
      </c>
      <c r="F60" s="48">
        <v>29.635000000000002</v>
      </c>
      <c r="H60" s="52">
        <v>27.27</v>
      </c>
    </row>
    <row r="61" spans="1:8" ht="15.75" thickBot="1" x14ac:dyDescent="0.3">
      <c r="B61" s="46">
        <v>1</v>
      </c>
      <c r="C61" s="47">
        <v>67.739999999999995</v>
      </c>
      <c r="D61" s="47">
        <v>222.23</v>
      </c>
      <c r="E61" s="47">
        <v>115.94</v>
      </c>
      <c r="F61" s="48">
        <v>32.085999999999999</v>
      </c>
      <c r="H61" s="57">
        <v>28.4</v>
      </c>
    </row>
    <row r="62" spans="1:8" x14ac:dyDescent="0.25">
      <c r="A62" s="49"/>
      <c r="B62" s="49"/>
    </row>
    <row r="64" spans="1:8" x14ac:dyDescent="0.25">
      <c r="B64" s="45"/>
    </row>
    <row r="66" spans="1:27" x14ac:dyDescent="0.25">
      <c r="B66" s="46">
        <v>1</v>
      </c>
      <c r="C66" s="46">
        <v>1</v>
      </c>
      <c r="D66" s="46">
        <v>1</v>
      </c>
      <c r="E66" s="46">
        <v>1</v>
      </c>
      <c r="F66" s="46">
        <v>1</v>
      </c>
      <c r="G66" s="46">
        <v>1</v>
      </c>
      <c r="H66" s="46">
        <v>1</v>
      </c>
      <c r="I66" s="46">
        <v>1</v>
      </c>
      <c r="J66" s="46">
        <v>1</v>
      </c>
      <c r="K66" s="46">
        <v>1</v>
      </c>
      <c r="L66" s="46">
        <v>1</v>
      </c>
      <c r="M66" s="46">
        <v>1</v>
      </c>
      <c r="N66" s="46">
        <v>1</v>
      </c>
      <c r="O66" s="46">
        <v>1</v>
      </c>
      <c r="P66" s="46">
        <v>1</v>
      </c>
      <c r="Q66" s="46">
        <v>1</v>
      </c>
      <c r="R66" s="46">
        <v>1</v>
      </c>
      <c r="S66" s="46">
        <v>1</v>
      </c>
      <c r="T66" s="46">
        <v>1</v>
      </c>
      <c r="U66" s="46">
        <v>1</v>
      </c>
      <c r="V66" s="46">
        <v>1</v>
      </c>
      <c r="W66" s="46">
        <v>1</v>
      </c>
      <c r="X66" s="46">
        <v>1</v>
      </c>
      <c r="Y66" s="46">
        <v>1</v>
      </c>
      <c r="Z66" s="46">
        <v>1</v>
      </c>
      <c r="AA66" s="46">
        <v>1</v>
      </c>
    </row>
    <row r="67" spans="1:27" x14ac:dyDescent="0.25">
      <c r="B67" s="47">
        <v>50.75</v>
      </c>
      <c r="C67" s="47">
        <v>56.27</v>
      </c>
      <c r="D67" s="47">
        <v>48.85</v>
      </c>
      <c r="E67" s="47">
        <v>59.37</v>
      </c>
      <c r="F67" s="47">
        <v>65.27</v>
      </c>
      <c r="G67" s="47">
        <v>52.9</v>
      </c>
      <c r="H67" s="47">
        <v>46.49</v>
      </c>
      <c r="I67" s="47">
        <v>61.65</v>
      </c>
      <c r="J67" s="47">
        <v>60.55</v>
      </c>
      <c r="K67" s="47">
        <v>46.23</v>
      </c>
      <c r="L67" s="47">
        <v>53.6</v>
      </c>
      <c r="M67" s="47">
        <v>51.8</v>
      </c>
      <c r="N67" s="47">
        <v>51.6</v>
      </c>
      <c r="O67" s="47">
        <v>44.3</v>
      </c>
      <c r="P67" s="47">
        <v>61.47</v>
      </c>
      <c r="Q67" s="47">
        <v>58.99</v>
      </c>
      <c r="R67" s="47">
        <v>56.18</v>
      </c>
      <c r="S67" s="47">
        <v>58.63</v>
      </c>
      <c r="T67" s="47">
        <v>58.49</v>
      </c>
      <c r="U67" s="47">
        <v>65.52</v>
      </c>
      <c r="V67" s="47">
        <v>69.63</v>
      </c>
      <c r="W67" s="47">
        <v>70.55</v>
      </c>
      <c r="X67" s="47">
        <v>66.3</v>
      </c>
      <c r="Y67" s="47">
        <v>64.87</v>
      </c>
      <c r="Z67" s="47">
        <v>67.64</v>
      </c>
      <c r="AA67" s="47">
        <v>67.739999999999995</v>
      </c>
    </row>
    <row r="68" spans="1:27" x14ac:dyDescent="0.25">
      <c r="B68" s="47">
        <v>88.42</v>
      </c>
      <c r="C68" s="47">
        <v>118.93</v>
      </c>
      <c r="D68" s="47">
        <v>127.14</v>
      </c>
      <c r="E68" s="47">
        <v>128.68</v>
      </c>
      <c r="F68" s="47">
        <v>134.63</v>
      </c>
      <c r="G68" s="47">
        <v>139.38</v>
      </c>
      <c r="H68" s="47">
        <v>139.25</v>
      </c>
      <c r="I68" s="47">
        <v>153.66</v>
      </c>
      <c r="J68" s="47">
        <v>143.08000000000001</v>
      </c>
      <c r="K68" s="47">
        <v>144.38</v>
      </c>
      <c r="L68" s="47">
        <v>144.71</v>
      </c>
      <c r="M68" s="47">
        <v>153.72999999999999</v>
      </c>
      <c r="N68" s="47">
        <v>160.41999999999999</v>
      </c>
      <c r="O68" s="47">
        <v>167.41</v>
      </c>
      <c r="P68" s="47">
        <v>169.66</v>
      </c>
      <c r="Q68" s="47">
        <v>176.17</v>
      </c>
      <c r="R68" s="47">
        <v>177.88</v>
      </c>
      <c r="S68" s="47">
        <v>175.27</v>
      </c>
      <c r="T68" s="47">
        <v>187.21</v>
      </c>
      <c r="U68" s="47">
        <v>205.25</v>
      </c>
      <c r="V68" s="47">
        <v>208.48</v>
      </c>
      <c r="W68" s="47">
        <v>203.07</v>
      </c>
      <c r="X68" s="47">
        <v>200.64</v>
      </c>
      <c r="Y68" s="47">
        <v>207.71</v>
      </c>
      <c r="Z68" s="47">
        <v>213.06</v>
      </c>
      <c r="AA68" s="47">
        <v>222.23</v>
      </c>
    </row>
    <row r="69" spans="1:27" x14ac:dyDescent="0.25">
      <c r="B69" s="47">
        <v>93.37</v>
      </c>
      <c r="C69" s="47">
        <v>116.69</v>
      </c>
      <c r="D69" s="47">
        <v>121.47</v>
      </c>
      <c r="E69" s="47">
        <v>125.01</v>
      </c>
      <c r="F69" s="47">
        <v>127.14</v>
      </c>
      <c r="G69" s="47">
        <v>106.22</v>
      </c>
      <c r="H69" s="47">
        <v>111.2</v>
      </c>
      <c r="I69" s="47">
        <v>123.76</v>
      </c>
      <c r="J69" s="47">
        <v>129.19</v>
      </c>
      <c r="K69" s="47">
        <v>100.79</v>
      </c>
      <c r="L69" s="47">
        <v>107</v>
      </c>
      <c r="M69" s="47">
        <v>113.31</v>
      </c>
      <c r="N69" s="47">
        <v>104.2</v>
      </c>
      <c r="O69" s="47">
        <v>105.82</v>
      </c>
      <c r="P69" s="47">
        <v>103.66</v>
      </c>
      <c r="Q69" s="47">
        <v>108.23</v>
      </c>
      <c r="R69" s="47">
        <v>103.63</v>
      </c>
      <c r="S69" s="47">
        <v>97.14</v>
      </c>
      <c r="T69" s="47">
        <v>104.73</v>
      </c>
      <c r="U69" s="47">
        <v>115.19</v>
      </c>
      <c r="V69" s="47">
        <v>118.59</v>
      </c>
      <c r="W69" s="47">
        <v>112.48</v>
      </c>
      <c r="X69" s="47">
        <v>107.41</v>
      </c>
      <c r="Y69" s="47">
        <v>116.48</v>
      </c>
      <c r="Z69" s="47">
        <v>117.67</v>
      </c>
      <c r="AA69" s="47">
        <v>115.94</v>
      </c>
    </row>
    <row r="70" spans="1:27" x14ac:dyDescent="0.25">
      <c r="B70" s="48">
        <v>5.9039999999999999</v>
      </c>
      <c r="C70" s="48">
        <v>7.0039999999999996</v>
      </c>
      <c r="D70" s="48">
        <v>8.3070000000000004</v>
      </c>
      <c r="E70" s="48">
        <v>9.8249999999999993</v>
      </c>
      <c r="F70" s="48">
        <v>10.802</v>
      </c>
      <c r="G70" s="48">
        <v>11.801</v>
      </c>
      <c r="H70" s="48">
        <v>12.797000000000001</v>
      </c>
      <c r="I70" s="48">
        <v>13.593999999999999</v>
      </c>
      <c r="J70" s="48">
        <v>14.75</v>
      </c>
      <c r="K70" s="48">
        <v>15.911</v>
      </c>
      <c r="L70" s="48">
        <v>16.905000000000001</v>
      </c>
      <c r="M70" s="48">
        <v>18.024999999999999</v>
      </c>
      <c r="N70" s="48">
        <v>18.283000000000001</v>
      </c>
      <c r="O70" s="48">
        <v>19.446999999999999</v>
      </c>
      <c r="P70" s="48">
        <v>20.927</v>
      </c>
      <c r="Q70" s="48">
        <v>22.652999999999999</v>
      </c>
      <c r="R70" s="48">
        <v>23.425000000000001</v>
      </c>
      <c r="S70" s="48">
        <v>23.902999999999999</v>
      </c>
      <c r="T70" s="48">
        <v>24.466000000000001</v>
      </c>
      <c r="U70" s="48">
        <v>25.1</v>
      </c>
      <c r="V70" s="48">
        <v>25.050999999999998</v>
      </c>
      <c r="W70" s="48">
        <v>25.753</v>
      </c>
      <c r="X70" s="48">
        <v>26.629000000000001</v>
      </c>
      <c r="Y70" s="48">
        <v>27.79</v>
      </c>
      <c r="Z70" s="48">
        <v>29.635000000000002</v>
      </c>
      <c r="AA70" s="48">
        <v>32.085999999999999</v>
      </c>
    </row>
    <row r="73" spans="1:27" x14ac:dyDescent="0.25">
      <c r="A73" t="s">
        <v>129</v>
      </c>
    </row>
    <row r="75" spans="1:27" x14ac:dyDescent="0.25">
      <c r="B75" s="3" cm="1">
        <f t="array" ref="B75:F79">MMULT(B66:AA70,B36:F61)</f>
        <v>26</v>
      </c>
      <c r="C75" s="4">
        <v>1515.6399999999999</v>
      </c>
      <c r="D75" s="4">
        <v>4290.45</v>
      </c>
      <c r="E75" s="4">
        <v>2906.32</v>
      </c>
      <c r="F75" s="60">
        <v>490.77300000000008</v>
      </c>
    </row>
    <row r="76" spans="1:27" x14ac:dyDescent="0.25">
      <c r="B76" s="3">
        <v>1515.6399999999999</v>
      </c>
      <c r="C76" s="4">
        <v>89817.709999999992</v>
      </c>
      <c r="D76" s="4">
        <v>254462.59579999998</v>
      </c>
      <c r="E76" s="4">
        <v>170158.2917</v>
      </c>
      <c r="F76" s="60">
        <v>29441.691490000001</v>
      </c>
    </row>
    <row r="77" spans="1:27" x14ac:dyDescent="0.25">
      <c r="B77" s="3">
        <v>4290.45</v>
      </c>
      <c r="C77" s="4">
        <v>254462.59579999998</v>
      </c>
      <c r="D77" s="4">
        <v>737129.91889999993</v>
      </c>
      <c r="E77" s="4">
        <v>479966.22909999988</v>
      </c>
      <c r="F77" s="60">
        <v>87100.459449999995</v>
      </c>
    </row>
    <row r="78" spans="1:27" x14ac:dyDescent="0.25">
      <c r="B78" s="3">
        <v>2906.32</v>
      </c>
      <c r="C78" s="4">
        <v>170158.2917</v>
      </c>
      <c r="D78" s="4">
        <v>479966.22909999988</v>
      </c>
      <c r="E78" s="4">
        <v>327018.31179999997</v>
      </c>
      <c r="F78" s="60">
        <v>54657.54346999999</v>
      </c>
    </row>
    <row r="79" spans="1:27" x14ac:dyDescent="0.25">
      <c r="B79" s="3">
        <v>490.77300000000008</v>
      </c>
      <c r="C79" s="4">
        <v>29441.691490000001</v>
      </c>
      <c r="D79" s="4">
        <v>87100.459449999995</v>
      </c>
      <c r="E79" s="4">
        <v>54657.54346999999</v>
      </c>
      <c r="F79" s="60">
        <v>10627.491825000001</v>
      </c>
    </row>
    <row r="80" spans="1:27" x14ac:dyDescent="0.25">
      <c r="C80" s="4"/>
    </row>
    <row r="81" spans="1:6" x14ac:dyDescent="0.25">
      <c r="A81" t="s">
        <v>130</v>
      </c>
      <c r="C81" s="4"/>
    </row>
    <row r="83" spans="1:6" x14ac:dyDescent="0.25">
      <c r="B83" s="3" cm="1">
        <f t="array" ref="B83:F87">MINVERSE(B75:F79)</f>
        <v>6.6390170880379378</v>
      </c>
      <c r="C83" s="4">
        <v>1.797001438776984E-3</v>
      </c>
      <c r="D83" s="4">
        <v>-1.2020182609758085E-2</v>
      </c>
      <c r="E83" s="4">
        <v>-4.7628989091817217E-2</v>
      </c>
      <c r="F83" s="60">
        <v>3.1906858172132464E-2</v>
      </c>
    </row>
    <row r="84" spans="1:6" x14ac:dyDescent="0.25">
      <c r="B84" s="3">
        <v>1.7970014387784735E-3</v>
      </c>
      <c r="C84" s="4">
        <v>1.679642125785545E-3</v>
      </c>
      <c r="D84" s="4">
        <v>-1.8205957220316567E-4</v>
      </c>
      <c r="E84" s="4">
        <v>-5.7357225911488239E-4</v>
      </c>
      <c r="F84" s="60">
        <v>-2.9413355923005324E-4</v>
      </c>
    </row>
    <row r="85" spans="1:6" x14ac:dyDescent="0.25">
      <c r="B85" s="3">
        <v>-1.2020182609761653E-2</v>
      </c>
      <c r="C85" s="4">
        <v>-1.8205957220315981E-4</v>
      </c>
      <c r="D85" s="4">
        <v>1.0785107900159983E-3</v>
      </c>
      <c r="E85" s="4">
        <v>-5.7744508735235343E-4</v>
      </c>
      <c r="F85" s="60">
        <v>-4.8099526560801964E-3</v>
      </c>
    </row>
    <row r="86" spans="1:6" x14ac:dyDescent="0.25">
      <c r="B86" s="3">
        <v>-4.762898909181533E-2</v>
      </c>
      <c r="C86" s="4">
        <v>-5.7357225911487241E-4</v>
      </c>
      <c r="D86" s="4">
        <v>-5.7744508735237978E-4</v>
      </c>
      <c r="E86" s="4">
        <v>1.0549593170266877E-3</v>
      </c>
      <c r="F86" s="60">
        <v>3.0953876597980818E-3</v>
      </c>
    </row>
    <row r="87" spans="1:6" x14ac:dyDescent="0.25">
      <c r="B87" s="3">
        <v>3.1906858172148882E-2</v>
      </c>
      <c r="C87" s="4">
        <v>-2.941335592300752E-4</v>
      </c>
      <c r="D87" s="4">
        <v>-4.809952656080212E-3</v>
      </c>
      <c r="E87" s="4">
        <v>3.0953876597979691E-3</v>
      </c>
      <c r="F87" s="60">
        <v>2.2937073932532772E-2</v>
      </c>
    </row>
    <row r="89" spans="1:6" x14ac:dyDescent="0.25">
      <c r="A89" t="s">
        <v>131</v>
      </c>
    </row>
    <row r="90" spans="1:6" x14ac:dyDescent="0.25">
      <c r="B90" s="10" cm="1">
        <f t="array" ref="B90:B94">MMULT(B66:AA70,H36:H61)</f>
        <v>580.40999999999985</v>
      </c>
    </row>
    <row r="91" spans="1:6" x14ac:dyDescent="0.25">
      <c r="B91" s="10">
        <v>34135.230000000003</v>
      </c>
    </row>
    <row r="92" spans="1:6" x14ac:dyDescent="0.25">
      <c r="B92" s="10">
        <v>99364.604899999991</v>
      </c>
    </row>
    <row r="93" spans="1:6" x14ac:dyDescent="0.25">
      <c r="B93" s="10">
        <v>64660.350600000005</v>
      </c>
    </row>
    <row r="94" spans="1:6" x14ac:dyDescent="0.25">
      <c r="B94" s="10">
        <v>11784.59159</v>
      </c>
    </row>
    <row r="96" spans="1:6" x14ac:dyDescent="0.25">
      <c r="A96" t="s">
        <v>133</v>
      </c>
    </row>
    <row r="97" spans="1:3" x14ac:dyDescent="0.25">
      <c r="B97" s="10" cm="1">
        <f t="array" ref="B97:B101">MMULT(B83:F87,B90:B94)</f>
        <v>16.614428724776701</v>
      </c>
      <c r="C97" s="82"/>
    </row>
    <row r="98" spans="1:3" x14ac:dyDescent="0.25">
      <c r="B98" s="10">
        <v>-0.26593681101224842</v>
      </c>
      <c r="C98" s="83"/>
    </row>
    <row r="99" spans="1:3" x14ac:dyDescent="0.25">
      <c r="B99" s="10">
        <v>-4.6610448653346737E-2</v>
      </c>
      <c r="C99" s="83"/>
    </row>
    <row r="100" spans="1:3" x14ac:dyDescent="0.25">
      <c r="B100" s="10">
        <v>9.0953189626951314E-2</v>
      </c>
      <c r="C100" s="83"/>
    </row>
    <row r="101" spans="1:3" x14ac:dyDescent="0.25">
      <c r="B101" s="10">
        <v>0.99259748752803034</v>
      </c>
      <c r="C101" s="83"/>
    </row>
    <row r="104" spans="1:3" x14ac:dyDescent="0.25">
      <c r="A104" t="s">
        <v>138</v>
      </c>
    </row>
    <row r="105" spans="1:3" ht="15.75" thickBot="1" x14ac:dyDescent="0.3"/>
    <row r="106" spans="1:3" x14ac:dyDescent="0.25">
      <c r="A106" s="133" t="s">
        <v>0</v>
      </c>
      <c r="B106" s="65"/>
      <c r="C106" s="68"/>
    </row>
    <row r="107" spans="1:3" ht="15.75" thickBot="1" x14ac:dyDescent="0.3">
      <c r="A107" s="134"/>
      <c r="B107" s="66"/>
      <c r="C107" s="67"/>
    </row>
    <row r="108" spans="1:3" x14ac:dyDescent="0.25">
      <c r="A108" s="139" t="s">
        <v>6</v>
      </c>
      <c r="B108" s="141"/>
      <c r="C108" s="135"/>
    </row>
    <row r="109" spans="1:3" ht="15.75" thickBot="1" x14ac:dyDescent="0.3">
      <c r="A109" s="140"/>
      <c r="B109" s="142"/>
      <c r="C109" s="136"/>
    </row>
    <row r="110" spans="1:3" ht="15.75" thickBot="1" x14ac:dyDescent="0.3">
      <c r="A110" s="20">
        <v>1993</v>
      </c>
      <c r="B110" s="50"/>
      <c r="C110" s="69">
        <f>$B$97+$B$98*C5+$B$99*D5+$B$100*E5+$B$101*F5</f>
        <v>13.349434577810111</v>
      </c>
    </row>
    <row r="111" spans="1:3" ht="15.75" thickBot="1" x14ac:dyDescent="0.3">
      <c r="A111" s="17">
        <v>1994</v>
      </c>
      <c r="B111" s="52"/>
      <c r="C111" s="69">
        <f t="shared" ref="C111:C135" si="0">$B$97+$B$98*C6+$B$99*D6+$B$100*E6+$B$101*F6</f>
        <v>13.672264210990226</v>
      </c>
    </row>
    <row r="112" spans="1:3" ht="15.75" thickBot="1" x14ac:dyDescent="0.3">
      <c r="A112" s="17">
        <v>1995</v>
      </c>
      <c r="B112" s="52"/>
      <c r="C112" s="69">
        <f t="shared" si="0"/>
        <v>16.990954337922986</v>
      </c>
    </row>
    <row r="113" spans="1:5" ht="15.75" thickBot="1" x14ac:dyDescent="0.3">
      <c r="A113" s="17">
        <v>1996</v>
      </c>
      <c r="B113" s="52"/>
      <c r="C113" s="69">
        <f t="shared" si="0"/>
        <v>15.950256272494936</v>
      </c>
      <c r="E113" s="70"/>
    </row>
    <row r="114" spans="1:5" ht="15.75" thickBot="1" x14ac:dyDescent="0.3">
      <c r="A114" s="17">
        <v>1997</v>
      </c>
      <c r="B114" s="52"/>
      <c r="C114" s="69">
        <f t="shared" si="0"/>
        <v>15.267394957255551</v>
      </c>
    </row>
    <row r="115" spans="1:5" ht="15.75" thickBot="1" x14ac:dyDescent="0.3">
      <c r="A115" s="8">
        <v>1998</v>
      </c>
      <c r="B115" s="52"/>
      <c r="C115" s="69">
        <f t="shared" si="0"/>
        <v>17.424497841418347</v>
      </c>
    </row>
    <row r="116" spans="1:5" ht="15.75" thickBot="1" x14ac:dyDescent="0.3">
      <c r="A116" s="22">
        <v>1999</v>
      </c>
      <c r="B116" s="54"/>
      <c r="C116" s="69">
        <f t="shared" si="0"/>
        <v>20.576786140251933</v>
      </c>
    </row>
    <row r="117" spans="1:5" ht="15.75" thickBot="1" x14ac:dyDescent="0.3">
      <c r="A117" s="17">
        <v>2000</v>
      </c>
      <c r="B117" s="55"/>
      <c r="C117" s="69">
        <f t="shared" si="0"/>
        <v>17.806999779485864</v>
      </c>
    </row>
    <row r="118" spans="1:5" ht="15.75" thickBot="1" x14ac:dyDescent="0.3">
      <c r="A118" s="17">
        <v>2001</v>
      </c>
      <c r="B118" s="55"/>
      <c r="C118" s="69">
        <f t="shared" si="0"/>
        <v>20.233987333608496</v>
      </c>
    </row>
    <row r="119" spans="1:5" ht="15.75" thickBot="1" x14ac:dyDescent="0.3">
      <c r="A119" s="17">
        <v>2002</v>
      </c>
      <c r="B119" s="52"/>
      <c r="C119" s="69">
        <f t="shared" si="0"/>
        <v>22.550943981669171</v>
      </c>
    </row>
    <row r="120" spans="1:5" ht="15.75" thickBot="1" x14ac:dyDescent="0.3">
      <c r="A120" s="17">
        <v>2003</v>
      </c>
      <c r="B120" s="52"/>
      <c r="C120" s="69">
        <f t="shared" si="0"/>
        <v>22.127069446639524</v>
      </c>
    </row>
    <row r="121" spans="1:5" ht="15.75" thickBot="1" x14ac:dyDescent="0.3">
      <c r="A121" s="8">
        <v>2004</v>
      </c>
      <c r="B121" s="52"/>
      <c r="C121" s="69">
        <f t="shared" si="0"/>
        <v>23.87095327218584</v>
      </c>
    </row>
    <row r="122" spans="1:5" ht="15.75" thickBot="1" x14ac:dyDescent="0.3">
      <c r="A122" s="22">
        <v>2005</v>
      </c>
      <c r="B122" s="52"/>
      <c r="C122" s="69">
        <f t="shared" si="0"/>
        <v>23.039823327178109</v>
      </c>
    </row>
    <row r="123" spans="1:5" ht="15.75" thickBot="1" x14ac:dyDescent="0.3">
      <c r="A123" s="17">
        <v>2006</v>
      </c>
      <c r="B123" s="52"/>
      <c r="C123" s="69">
        <f t="shared" si="0"/>
        <v>25.958082654158911</v>
      </c>
    </row>
    <row r="124" spans="1:5" ht="15.75" thickBot="1" x14ac:dyDescent="0.3">
      <c r="A124" s="17">
        <v>2007</v>
      </c>
      <c r="B124" s="52"/>
      <c r="C124" s="69">
        <f t="shared" si="0"/>
        <v>22.559659491555845</v>
      </c>
    </row>
    <row r="125" spans="1:5" ht="15.75" thickBot="1" x14ac:dyDescent="0.3">
      <c r="A125" s="17">
        <v>2008</v>
      </c>
      <c r="B125" s="52"/>
      <c r="C125" s="69">
        <f t="shared" si="0"/>
        <v>25.044628102201486</v>
      </c>
    </row>
    <row r="126" spans="1:5" ht="15.75" thickBot="1" x14ac:dyDescent="0.3">
      <c r="A126" s="17">
        <v>2009</v>
      </c>
      <c r="B126" s="52"/>
      <c r="C126" s="69">
        <f t="shared" si="0"/>
        <v>26.060107262036347</v>
      </c>
    </row>
    <row r="127" spans="1:5" ht="15.75" thickBot="1" x14ac:dyDescent="0.3">
      <c r="A127" s="8">
        <v>2010</v>
      </c>
      <c r="B127" s="52"/>
      <c r="C127" s="69">
        <f t="shared" si="0"/>
        <v>25.414390744401054</v>
      </c>
    </row>
    <row r="128" spans="1:5" ht="15.75" thickBot="1" x14ac:dyDescent="0.3">
      <c r="A128" s="22">
        <v>2011</v>
      </c>
      <c r="B128" s="52"/>
      <c r="C128" s="69">
        <f t="shared" si="0"/>
        <v>26.144260235768652</v>
      </c>
    </row>
    <row r="129" spans="1:4" ht="15.75" thickBot="1" x14ac:dyDescent="0.3">
      <c r="A129" s="22">
        <v>2012</v>
      </c>
      <c r="B129" s="52"/>
      <c r="C129" s="69">
        <f t="shared" si="0"/>
        <v>25.014549131236855</v>
      </c>
    </row>
    <row r="130" spans="1:4" ht="15.75" thickBot="1" x14ac:dyDescent="0.3">
      <c r="A130" s="17">
        <v>2013</v>
      </c>
      <c r="B130" s="52"/>
      <c r="C130" s="69">
        <f t="shared" si="0"/>
        <v>24.03160065666896</v>
      </c>
    </row>
    <row r="131" spans="1:4" ht="15.75" thickBot="1" x14ac:dyDescent="0.3">
      <c r="A131" s="17">
        <v>2014</v>
      </c>
      <c r="B131" s="52"/>
      <c r="C131" s="69">
        <f t="shared" si="0"/>
        <v>24.180180765376303</v>
      </c>
    </row>
    <row r="132" spans="1:4" ht="15.75" thickBot="1" x14ac:dyDescent="0.3">
      <c r="A132" s="8">
        <v>2015</v>
      </c>
      <c r="B132" s="52"/>
      <c r="C132" s="69">
        <f t="shared" si="0"/>
        <v>25.832058330071902</v>
      </c>
    </row>
    <row r="133" spans="1:4" ht="15.75" thickBot="1" x14ac:dyDescent="0.3">
      <c r="A133" s="22">
        <v>2016</v>
      </c>
      <c r="B133" s="54"/>
      <c r="C133" s="69">
        <f t="shared" si="0"/>
        <v>27.860163210776747</v>
      </c>
    </row>
    <row r="134" spans="1:4" ht="15.75" thickBot="1" x14ac:dyDescent="0.3">
      <c r="A134" s="17">
        <v>2017</v>
      </c>
      <c r="B134" s="52"/>
      <c r="C134" s="69">
        <f t="shared" si="0"/>
        <v>28.813729004122706</v>
      </c>
    </row>
    <row r="135" spans="1:4" ht="15.75" thickBot="1" x14ac:dyDescent="0.3">
      <c r="A135" s="36">
        <v>2018</v>
      </c>
      <c r="B135" s="57"/>
      <c r="C135" s="69">
        <f t="shared" si="0"/>
        <v>30.635224932746866</v>
      </c>
    </row>
    <row r="136" spans="1:4" ht="15.75" thickBot="1" x14ac:dyDescent="0.3">
      <c r="A136" s="71" t="s">
        <v>139</v>
      </c>
      <c r="B136" s="72"/>
      <c r="C136" s="73">
        <f>AVERAGE(C110:C135)</f>
        <v>22.32346153846283</v>
      </c>
      <c r="D136" s="3"/>
    </row>
  </sheetData>
  <mergeCells count="11">
    <mergeCell ref="A1:A2"/>
    <mergeCell ref="A3:A4"/>
    <mergeCell ref="B3:B4"/>
    <mergeCell ref="C3:C4"/>
    <mergeCell ref="D3:D4"/>
    <mergeCell ref="A106:A107"/>
    <mergeCell ref="A108:A109"/>
    <mergeCell ref="B108:B109"/>
    <mergeCell ref="C108:C109"/>
    <mergeCell ref="F3:F4"/>
    <mergeCell ref="E3:E4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4098" r:id="rId4">
          <objectPr defaultSize="0" autoPict="0" r:id="rId5">
            <anchor moveWithCells="1" siz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390525</xdr:colOff>
                <xdr:row>73</xdr:row>
                <xdr:rowOff>0</xdr:rowOff>
              </to>
            </anchor>
          </objectPr>
        </oleObject>
      </mc:Choice>
      <mc:Fallback>
        <oleObject progId="Equation.3" shapeId="4098" r:id="rId4"/>
      </mc:Fallback>
    </mc:AlternateContent>
    <mc:AlternateContent xmlns:mc="http://schemas.openxmlformats.org/markup-compatibility/2006">
      <mc:Choice Requires="x14">
        <oleObject progId="Equation.3" shapeId="4100" r:id="rId6">
          <objectPr defaultSize="0" autoPict="0" r:id="rId7">
            <anchor moveWithCells="1" sizeWithCells="1">
              <from>
                <xdr:col>1</xdr:col>
                <xdr:colOff>28575</xdr:colOff>
                <xdr:row>79</xdr:row>
                <xdr:rowOff>133350</xdr:rowOff>
              </from>
              <to>
                <xdr:col>1</xdr:col>
                <xdr:colOff>590550</xdr:colOff>
                <xdr:row>81</xdr:row>
                <xdr:rowOff>19050</xdr:rowOff>
              </to>
            </anchor>
          </objectPr>
        </oleObject>
      </mc:Choice>
      <mc:Fallback>
        <oleObject progId="Equation.3" shapeId="4100" r:id="rId6"/>
      </mc:Fallback>
    </mc:AlternateContent>
    <mc:AlternateContent xmlns:mc="http://schemas.openxmlformats.org/markup-compatibility/2006">
      <mc:Choice Requires="x14">
        <oleObject progId="Equation.3" shapeId="4102" r:id="rId8">
          <objectPr defaultSize="0" autoPict="0" r:id="rId9">
            <anchor moveWithCells="1" sizeWithCells="1">
              <from>
                <xdr:col>1</xdr:col>
                <xdr:colOff>47625</xdr:colOff>
                <xdr:row>87</xdr:row>
                <xdr:rowOff>171450</xdr:rowOff>
              </from>
              <to>
                <xdr:col>1</xdr:col>
                <xdr:colOff>390525</xdr:colOff>
                <xdr:row>89</xdr:row>
                <xdr:rowOff>19050</xdr:rowOff>
              </to>
            </anchor>
          </objectPr>
        </oleObject>
      </mc:Choice>
      <mc:Fallback>
        <oleObject progId="Equation.3" shapeId="4102" r:id="rId8"/>
      </mc:Fallback>
    </mc:AlternateContent>
    <mc:AlternateContent xmlns:mc="http://schemas.openxmlformats.org/markup-compatibility/2006">
      <mc:Choice Requires="x14">
        <oleObject progId="Equation.3" shapeId="4104" r:id="rId10">
          <objectPr defaultSize="0" autoPict="0" r:id="rId11">
            <anchor moveWithCells="1" sizeWithCells="1">
              <from>
                <xdr:col>0</xdr:col>
                <xdr:colOff>590550</xdr:colOff>
                <xdr:row>94</xdr:row>
                <xdr:rowOff>133350</xdr:rowOff>
              </from>
              <to>
                <xdr:col>2</xdr:col>
                <xdr:colOff>57150</xdr:colOff>
                <xdr:row>96</xdr:row>
                <xdr:rowOff>19050</xdr:rowOff>
              </to>
            </anchor>
          </objectPr>
        </oleObject>
      </mc:Choice>
      <mc:Fallback>
        <oleObject progId="Equation.3" shapeId="4104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8"/>
  <sheetViews>
    <sheetView tabSelected="1" zoomScale="90" zoomScaleNormal="90" workbookViewId="0">
      <selection activeCell="R18" sqref="R18"/>
    </sheetView>
  </sheetViews>
  <sheetFormatPr defaultRowHeight="15" x14ac:dyDescent="0.25"/>
  <cols>
    <col min="3" max="3" width="10" bestFit="1" customWidth="1"/>
  </cols>
  <sheetData>
    <row r="1" spans="1:23" x14ac:dyDescent="0.25">
      <c r="A1" s="148" t="s">
        <v>0</v>
      </c>
      <c r="B1" s="75" t="s">
        <v>1</v>
      </c>
      <c r="C1" s="74" t="s">
        <v>1</v>
      </c>
      <c r="D1" s="144" t="s">
        <v>136</v>
      </c>
      <c r="E1" s="144" t="s">
        <v>137</v>
      </c>
      <c r="F1" s="146"/>
      <c r="G1" s="146"/>
      <c r="H1" s="4"/>
      <c r="I1" s="126" t="s">
        <v>164</v>
      </c>
      <c r="J1" s="126"/>
      <c r="K1" s="126"/>
      <c r="L1" s="126"/>
      <c r="M1" s="126" t="s">
        <v>145</v>
      </c>
      <c r="N1" s="127" t="s">
        <v>165</v>
      </c>
      <c r="O1" s="127"/>
      <c r="S1" s="126" t="s">
        <v>166</v>
      </c>
      <c r="T1" s="127" t="s">
        <v>167</v>
      </c>
      <c r="U1" s="127"/>
      <c r="V1" s="127"/>
      <c r="W1" s="127"/>
    </row>
    <row r="2" spans="1:23" x14ac:dyDescent="0.25">
      <c r="A2" s="148"/>
      <c r="B2" s="64" t="s">
        <v>134</v>
      </c>
      <c r="C2" s="74" t="s">
        <v>135</v>
      </c>
      <c r="D2" s="145"/>
      <c r="E2" s="145"/>
      <c r="F2" s="147"/>
      <c r="G2" s="147"/>
      <c r="H2" s="4"/>
    </row>
    <row r="3" spans="1:23" ht="15" customHeight="1" x14ac:dyDescent="0.25">
      <c r="A3" s="79">
        <v>1993</v>
      </c>
      <c r="B3" s="80">
        <v>11.7</v>
      </c>
      <c r="C3" s="77">
        <v>13.349434577818084</v>
      </c>
      <c r="D3" s="76"/>
      <c r="E3" s="77"/>
      <c r="F3" s="76"/>
      <c r="G3" s="77"/>
      <c r="H3" s="4"/>
    </row>
    <row r="4" spans="1:23" ht="15.75" thickBot="1" x14ac:dyDescent="0.3">
      <c r="A4" s="79">
        <v>1994</v>
      </c>
      <c r="B4" s="80">
        <v>11.6</v>
      </c>
      <c r="C4" s="77">
        <v>13.672264210987453</v>
      </c>
      <c r="D4" s="76"/>
      <c r="E4" s="77"/>
      <c r="F4" s="76"/>
      <c r="G4" s="77"/>
      <c r="H4" s="4"/>
      <c r="I4" t="s">
        <v>147</v>
      </c>
      <c r="L4" s="62">
        <v>6.6390170880379378</v>
      </c>
      <c r="M4" s="4"/>
      <c r="N4" s="4"/>
      <c r="O4" s="4"/>
      <c r="P4" s="63"/>
    </row>
    <row r="5" spans="1:23" ht="15.75" thickBot="1" x14ac:dyDescent="0.3">
      <c r="A5" s="79">
        <v>1995</v>
      </c>
      <c r="B5" s="80">
        <v>13</v>
      </c>
      <c r="C5" s="77">
        <v>16.990954337917131</v>
      </c>
      <c r="D5" s="76"/>
      <c r="E5" s="77"/>
      <c r="F5" s="76"/>
      <c r="G5" s="77"/>
      <c r="H5" s="4"/>
      <c r="L5" s="62"/>
      <c r="M5" s="4">
        <v>1.679642125785545E-3</v>
      </c>
      <c r="N5" s="4"/>
      <c r="O5" s="4"/>
      <c r="P5" s="63"/>
      <c r="S5" s="87"/>
      <c r="T5" s="88"/>
      <c r="U5" s="89"/>
      <c r="V5" s="118" t="s">
        <v>169</v>
      </c>
      <c r="W5" s="119" t="s">
        <v>170</v>
      </c>
    </row>
    <row r="6" spans="1:23" ht="18" x14ac:dyDescent="0.35">
      <c r="A6" s="79">
        <v>1996</v>
      </c>
      <c r="B6" s="80">
        <v>13.6</v>
      </c>
      <c r="C6" s="77">
        <v>15.950256272489248</v>
      </c>
      <c r="D6" s="76"/>
      <c r="E6" s="77"/>
      <c r="F6" s="76"/>
      <c r="G6" s="77"/>
      <c r="H6" s="4"/>
      <c r="L6" s="62"/>
      <c r="M6" s="4"/>
      <c r="N6" s="4">
        <v>1.0785107900159983E-3</v>
      </c>
      <c r="O6" s="4"/>
      <c r="P6" s="63"/>
      <c r="S6" s="111" t="s">
        <v>159</v>
      </c>
      <c r="T6" s="112" t="s">
        <v>153</v>
      </c>
      <c r="U6" s="113"/>
      <c r="V6" s="120"/>
      <c r="W6" s="121"/>
    </row>
    <row r="7" spans="1:23" ht="18" x14ac:dyDescent="0.35">
      <c r="A7" s="79">
        <v>1997</v>
      </c>
      <c r="B7" s="80">
        <v>15.3</v>
      </c>
      <c r="C7" s="77">
        <v>15.267394957249506</v>
      </c>
      <c r="D7" s="76"/>
      <c r="E7" s="77"/>
      <c r="F7" s="76"/>
      <c r="G7" s="77"/>
      <c r="H7" s="4"/>
      <c r="L7" s="62"/>
      <c r="M7" s="4"/>
      <c r="N7" s="4"/>
      <c r="O7" s="4">
        <v>1.0549593170266877E-3</v>
      </c>
      <c r="P7" s="63"/>
      <c r="S7" s="114" t="s">
        <v>160</v>
      </c>
      <c r="T7" s="4" t="s">
        <v>154</v>
      </c>
      <c r="U7" s="60"/>
      <c r="V7" s="122"/>
      <c r="W7" s="123"/>
    </row>
    <row r="8" spans="1:23" ht="18" x14ac:dyDescent="0.35">
      <c r="A8" s="79">
        <v>1998</v>
      </c>
      <c r="B8" s="80">
        <v>17.899999999999999</v>
      </c>
      <c r="C8" s="77">
        <v>17.424497841418884</v>
      </c>
      <c r="D8" s="76"/>
      <c r="E8" s="77"/>
      <c r="F8" s="76"/>
      <c r="G8" s="77"/>
      <c r="H8" s="4"/>
      <c r="L8" s="62"/>
      <c r="M8" s="4"/>
      <c r="N8" s="4"/>
      <c r="O8" s="4"/>
      <c r="P8" s="63">
        <v>2.2937073932532772E-2</v>
      </c>
      <c r="S8" s="114" t="s">
        <v>161</v>
      </c>
      <c r="T8" s="4" t="s">
        <v>155</v>
      </c>
      <c r="U8" s="60"/>
      <c r="V8" s="122"/>
      <c r="W8" s="123"/>
    </row>
    <row r="9" spans="1:23" ht="18" x14ac:dyDescent="0.35">
      <c r="A9" s="79">
        <v>1999</v>
      </c>
      <c r="B9" s="80">
        <v>20.5</v>
      </c>
      <c r="C9" s="77">
        <v>20.57678614025005</v>
      </c>
      <c r="D9" s="76"/>
      <c r="E9" s="77"/>
      <c r="F9" s="76"/>
      <c r="G9" s="77"/>
      <c r="H9" s="4"/>
      <c r="S9" s="114" t="s">
        <v>162</v>
      </c>
      <c r="T9" s="4" t="s">
        <v>156</v>
      </c>
      <c r="U9" s="60"/>
      <c r="V9" s="122"/>
      <c r="W9" s="123"/>
    </row>
    <row r="10" spans="1:23" ht="18.75" thickBot="1" x14ac:dyDescent="0.4">
      <c r="A10" s="79">
        <v>2000</v>
      </c>
      <c r="B10" s="80">
        <v>22.3</v>
      </c>
      <c r="C10" s="77">
        <v>17.806999779479877</v>
      </c>
      <c r="D10" s="76"/>
      <c r="E10" s="77"/>
      <c r="F10" s="76"/>
      <c r="G10" s="77"/>
      <c r="S10" s="115" t="s">
        <v>163</v>
      </c>
      <c r="T10" s="116" t="s">
        <v>157</v>
      </c>
      <c r="U10" s="117"/>
      <c r="V10" s="124"/>
      <c r="W10" s="125"/>
    </row>
    <row r="11" spans="1:23" ht="15.75" thickBot="1" x14ac:dyDescent="0.3">
      <c r="A11" s="79">
        <v>2001</v>
      </c>
      <c r="B11" s="80">
        <v>22.9</v>
      </c>
      <c r="C11" s="77">
        <v>20.233987333601487</v>
      </c>
      <c r="D11" s="76"/>
      <c r="E11" s="77"/>
      <c r="F11" s="76"/>
      <c r="G11" s="77"/>
      <c r="I11" t="s">
        <v>148</v>
      </c>
      <c r="J11" t="s">
        <v>146</v>
      </c>
      <c r="M11" s="90"/>
    </row>
    <row r="12" spans="1:23" x14ac:dyDescent="0.25">
      <c r="A12" s="79">
        <v>2002</v>
      </c>
      <c r="B12" s="80">
        <v>23.9</v>
      </c>
      <c r="C12" s="77">
        <v>22.550943981671779</v>
      </c>
      <c r="D12" s="76"/>
      <c r="E12" s="77"/>
      <c r="F12" s="76"/>
      <c r="G12" s="77"/>
    </row>
    <row r="13" spans="1:23" x14ac:dyDescent="0.25">
      <c r="A13" s="79">
        <v>2003</v>
      </c>
      <c r="B13" s="80">
        <v>23.8</v>
      </c>
      <c r="C13" s="77">
        <v>22.127069446640832</v>
      </c>
      <c r="D13" s="76"/>
      <c r="E13" s="77"/>
      <c r="F13" s="76"/>
      <c r="G13" s="77"/>
    </row>
    <row r="14" spans="1:23" x14ac:dyDescent="0.25">
      <c r="A14" s="79">
        <v>2004</v>
      </c>
      <c r="B14" s="80">
        <v>25.3</v>
      </c>
      <c r="C14" s="77">
        <v>23.870953272184025</v>
      </c>
      <c r="D14" s="76"/>
      <c r="E14" s="77"/>
      <c r="F14" s="76"/>
      <c r="G14" s="77"/>
      <c r="I14" t="s">
        <v>149</v>
      </c>
    </row>
    <row r="15" spans="1:23" ht="15.75" thickBot="1" x14ac:dyDescent="0.3">
      <c r="A15" s="79">
        <v>2005</v>
      </c>
      <c r="B15" s="80">
        <v>26.1</v>
      </c>
      <c r="C15" s="77">
        <v>23.039823327179327</v>
      </c>
      <c r="D15" s="76"/>
      <c r="E15" s="77"/>
      <c r="F15" s="76"/>
      <c r="G15" s="77"/>
    </row>
    <row r="16" spans="1:23" ht="15.75" thickBot="1" x14ac:dyDescent="0.3">
      <c r="A16" s="79">
        <v>2006</v>
      </c>
      <c r="B16" s="80">
        <v>25.9</v>
      </c>
      <c r="C16" s="77">
        <v>25.95808265415836</v>
      </c>
      <c r="D16" s="76"/>
      <c r="E16" s="77"/>
      <c r="F16" s="76"/>
      <c r="G16" s="77"/>
      <c r="L16" s="91"/>
      <c r="M16" s="92"/>
      <c r="N16" s="92"/>
      <c r="O16" s="92"/>
      <c r="P16" s="93"/>
    </row>
    <row r="17" spans="1:16" x14ac:dyDescent="0.25">
      <c r="A17" s="79">
        <v>2007</v>
      </c>
      <c r="B17" s="80">
        <v>24.9</v>
      </c>
      <c r="C17" s="77">
        <v>22.559659491558417</v>
      </c>
      <c r="D17" s="76"/>
      <c r="E17" s="77"/>
      <c r="F17" s="76"/>
      <c r="G17" s="77"/>
    </row>
    <row r="18" spans="1:16" ht="15.75" thickBot="1" x14ac:dyDescent="0.3">
      <c r="A18" s="79">
        <v>2008</v>
      </c>
      <c r="B18" s="80">
        <v>25</v>
      </c>
      <c r="C18" s="77">
        <v>25.044628102201905</v>
      </c>
      <c r="D18" s="76"/>
      <c r="E18" s="77"/>
      <c r="F18" s="76"/>
      <c r="G18" s="77"/>
    </row>
    <row r="19" spans="1:16" ht="15.75" thickBot="1" x14ac:dyDescent="0.3">
      <c r="A19" s="79">
        <v>2009</v>
      </c>
      <c r="B19" s="80">
        <v>24.8</v>
      </c>
      <c r="C19" s="77">
        <v>26.060107262038304</v>
      </c>
      <c r="D19" s="76"/>
      <c r="E19" s="77"/>
      <c r="F19" s="76"/>
      <c r="G19" s="77"/>
      <c r="I19" t="s">
        <v>150</v>
      </c>
      <c r="L19" s="94"/>
      <c r="M19" s="95"/>
      <c r="N19" s="95"/>
      <c r="O19" s="95"/>
      <c r="P19" s="96"/>
    </row>
    <row r="20" spans="1:16" x14ac:dyDescent="0.25">
      <c r="A20" s="79">
        <v>2010</v>
      </c>
      <c r="B20" s="80">
        <v>24.5</v>
      </c>
      <c r="C20" s="77">
        <v>25.414390744406198</v>
      </c>
      <c r="D20" s="76"/>
      <c r="E20" s="77"/>
      <c r="F20" s="76"/>
      <c r="G20" s="77"/>
    </row>
    <row r="21" spans="1:16" x14ac:dyDescent="0.25">
      <c r="A21" s="79">
        <v>2011</v>
      </c>
      <c r="B21" s="80">
        <v>24.53</v>
      </c>
      <c r="C21" s="77">
        <v>26.144260235769952</v>
      </c>
      <c r="D21" s="76"/>
      <c r="E21" s="77"/>
      <c r="F21" s="76"/>
      <c r="G21" s="77"/>
    </row>
    <row r="22" spans="1:16" x14ac:dyDescent="0.25">
      <c r="A22" s="79">
        <v>2012</v>
      </c>
      <c r="B22" s="80">
        <v>25.19</v>
      </c>
      <c r="C22" s="77">
        <v>25.014549131233547</v>
      </c>
      <c r="D22" s="76"/>
      <c r="E22" s="77"/>
      <c r="F22" s="76"/>
      <c r="G22" s="77"/>
      <c r="I22" t="s">
        <v>151</v>
      </c>
    </row>
    <row r="23" spans="1:16" ht="15.75" thickBot="1" x14ac:dyDescent="0.3">
      <c r="A23" s="79">
        <v>2013</v>
      </c>
      <c r="B23" s="80">
        <v>24.32</v>
      </c>
      <c r="C23" s="77">
        <v>24.031600656664526</v>
      </c>
      <c r="D23" s="76"/>
      <c r="E23" s="77"/>
      <c r="F23" s="76"/>
      <c r="G23" s="77"/>
    </row>
    <row r="24" spans="1:16" ht="15.75" thickBot="1" x14ac:dyDescent="0.3">
      <c r="A24" s="79">
        <v>2014</v>
      </c>
      <c r="B24" s="80">
        <v>24.89</v>
      </c>
      <c r="C24" s="77">
        <v>24.180180765375027</v>
      </c>
      <c r="D24" s="76"/>
      <c r="E24" s="77"/>
      <c r="F24" s="76"/>
      <c r="G24" s="77"/>
      <c r="L24" s="97"/>
      <c r="M24" s="98"/>
      <c r="N24" s="98"/>
      <c r="O24" s="98"/>
      <c r="P24" s="99"/>
    </row>
    <row r="25" spans="1:16" x14ac:dyDescent="0.25">
      <c r="A25" s="79">
        <v>2015</v>
      </c>
      <c r="B25" s="80">
        <v>26.03</v>
      </c>
      <c r="C25" s="77">
        <v>25.832058330072567</v>
      </c>
      <c r="D25" s="76"/>
      <c r="E25" s="77"/>
      <c r="F25" s="76"/>
      <c r="G25" s="77"/>
      <c r="L25" t="s">
        <v>171</v>
      </c>
      <c r="M25" t="s">
        <v>171</v>
      </c>
      <c r="P25" t="s">
        <v>171</v>
      </c>
    </row>
    <row r="26" spans="1:16" x14ac:dyDescent="0.25">
      <c r="A26" s="79">
        <v>2016</v>
      </c>
      <c r="B26" s="80">
        <v>26.78</v>
      </c>
      <c r="C26" s="77">
        <v>27.860163210773415</v>
      </c>
      <c r="D26" s="76"/>
      <c r="E26" s="77"/>
      <c r="F26" s="76"/>
      <c r="G26" s="77"/>
    </row>
    <row r="27" spans="1:16" x14ac:dyDescent="0.25">
      <c r="A27" s="79">
        <v>2017</v>
      </c>
      <c r="B27" s="80">
        <v>27.27</v>
      </c>
      <c r="C27" s="77">
        <v>28.813729004119303</v>
      </c>
      <c r="D27" s="76"/>
      <c r="E27" s="77"/>
      <c r="F27" s="76"/>
      <c r="G27" s="77"/>
      <c r="J27" t="s">
        <v>152</v>
      </c>
    </row>
    <row r="28" spans="1:16" x14ac:dyDescent="0.25">
      <c r="A28" s="79">
        <v>2018</v>
      </c>
      <c r="B28" s="80">
        <v>28.4</v>
      </c>
      <c r="C28" s="77">
        <v>30.635224932744066</v>
      </c>
      <c r="D28" s="76"/>
      <c r="E28" s="77"/>
      <c r="F28" s="76"/>
      <c r="G28" s="77"/>
    </row>
    <row r="29" spans="1:16" ht="18" x14ac:dyDescent="0.35">
      <c r="A29" s="78" t="s">
        <v>139</v>
      </c>
      <c r="B29" s="81">
        <f>AVERAGE(B3:B28)</f>
        <v>22.323461538461533</v>
      </c>
      <c r="C29" s="78">
        <f>AVERAGE(C3:C28)</f>
        <v>22.323461538461665</v>
      </c>
      <c r="D29" s="77"/>
      <c r="E29" s="77"/>
      <c r="F29" s="77"/>
      <c r="G29" s="77"/>
      <c r="H29" s="82" t="s">
        <v>159</v>
      </c>
      <c r="I29" t="s">
        <v>153</v>
      </c>
      <c r="J29">
        <v>16.614428724776644</v>
      </c>
    </row>
    <row r="30" spans="1:16" ht="18" x14ac:dyDescent="0.35">
      <c r="A30" s="78" t="s">
        <v>141</v>
      </c>
      <c r="B30" s="77"/>
      <c r="C30" s="77"/>
      <c r="D30" s="77"/>
      <c r="E30" s="78">
        <f>SUM(E3:E28)</f>
        <v>0</v>
      </c>
      <c r="F30" s="77"/>
      <c r="G30" s="78">
        <f>SUM(G3:G28)</f>
        <v>0</v>
      </c>
      <c r="H30" s="83" t="s">
        <v>160</v>
      </c>
      <c r="I30" t="s">
        <v>154</v>
      </c>
      <c r="J30">
        <v>-0.26593681101224131</v>
      </c>
    </row>
    <row r="31" spans="1:16" ht="18.75" thickBot="1" x14ac:dyDescent="0.4">
      <c r="B31" s="4"/>
      <c r="C31" s="4"/>
      <c r="D31" s="4"/>
      <c r="E31" s="4"/>
      <c r="H31" s="83" t="s">
        <v>161</v>
      </c>
      <c r="I31" t="s">
        <v>155</v>
      </c>
      <c r="J31">
        <v>-4.6610448653353842E-2</v>
      </c>
    </row>
    <row r="32" spans="1:16" ht="18" x14ac:dyDescent="0.35">
      <c r="A32" s="100" t="s">
        <v>140</v>
      </c>
      <c r="B32" s="101"/>
      <c r="C32" s="102">
        <f>E30/26</f>
        <v>0</v>
      </c>
      <c r="D32" s="45"/>
      <c r="E32" s="45"/>
      <c r="H32" s="83" t="s">
        <v>162</v>
      </c>
      <c r="I32" t="s">
        <v>156</v>
      </c>
      <c r="J32">
        <v>9.0953189626951314E-2</v>
      </c>
    </row>
    <row r="33" spans="1:10" ht="18.75" thickBot="1" x14ac:dyDescent="0.4">
      <c r="A33" s="103" t="s">
        <v>142</v>
      </c>
      <c r="B33" s="104"/>
      <c r="C33" s="105">
        <f>G30/26</f>
        <v>0</v>
      </c>
      <c r="D33" s="45"/>
      <c r="E33" s="45"/>
      <c r="H33" s="83" t="s">
        <v>163</v>
      </c>
      <c r="I33" t="s">
        <v>157</v>
      </c>
      <c r="J33">
        <v>0.99259748752808719</v>
      </c>
    </row>
    <row r="34" spans="1:10" ht="15.75" thickBot="1" x14ac:dyDescent="0.3">
      <c r="A34" s="45"/>
      <c r="B34" s="45"/>
      <c r="C34" s="45"/>
      <c r="D34" s="45"/>
      <c r="E34" s="45"/>
    </row>
    <row r="35" spans="1:10" x14ac:dyDescent="0.25">
      <c r="A35" s="100" t="s">
        <v>143</v>
      </c>
      <c r="B35" s="101"/>
      <c r="C35" s="101"/>
      <c r="D35" s="101"/>
      <c r="E35" s="106" t="e">
        <f>1-(C32/C33)</f>
        <v>#DIV/0!</v>
      </c>
    </row>
    <row r="36" spans="1:10" ht="15.75" thickBot="1" x14ac:dyDescent="0.3">
      <c r="A36" s="103" t="s">
        <v>144</v>
      </c>
      <c r="B36" s="104"/>
      <c r="C36" s="104"/>
      <c r="D36" s="104"/>
      <c r="E36" s="107" t="e">
        <f>1-(1-E35)*25/21</f>
        <v>#DIV/0!</v>
      </c>
    </row>
    <row r="37" spans="1:10" ht="15.75" thickBot="1" x14ac:dyDescent="0.3"/>
    <row r="38" spans="1:10" ht="18.75" thickBot="1" x14ac:dyDescent="0.4">
      <c r="A38" s="108" t="s">
        <v>168</v>
      </c>
      <c r="B38" s="109"/>
      <c r="C38" s="110">
        <v>2.0796000000000001</v>
      </c>
    </row>
  </sheetData>
  <mergeCells count="5">
    <mergeCell ref="D1:D2"/>
    <mergeCell ref="E1:E2"/>
    <mergeCell ref="F1:F2"/>
    <mergeCell ref="G1:G2"/>
    <mergeCell ref="A1:A2"/>
  </mergeCells>
  <pageMargins left="0.7" right="0.7" top="0.78740157499999996" bottom="0.78740157499999996" header="0.3" footer="0.3"/>
  <pageSetup paperSize="9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Equation.3" shapeId="8194" r:id="rId4">
          <objectPr defaultSize="0" autoPict="0" r:id="rId5">
            <anchor moveWithCells="1" sizeWithCells="1">
              <from>
                <xdr:col>9</xdr:col>
                <xdr:colOff>114300</xdr:colOff>
                <xdr:row>2</xdr:row>
                <xdr:rowOff>161925</xdr:rowOff>
              </from>
              <to>
                <xdr:col>10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Equation.3" shapeId="8194" r:id="rId4"/>
      </mc:Fallback>
    </mc:AlternateContent>
    <mc:AlternateContent xmlns:mc="http://schemas.openxmlformats.org/markup-compatibility/2006">
      <mc:Choice Requires="x14">
        <oleObject progId="Equation.3" shapeId="8196" r:id="rId6">
          <objectPr defaultSize="0" autoPict="0" r:id="rId7">
            <anchor moveWithCells="1" sizeWithCells="1">
              <from>
                <xdr:col>9</xdr:col>
                <xdr:colOff>19050</xdr:colOff>
                <xdr:row>17</xdr:row>
                <xdr:rowOff>133350</xdr:rowOff>
              </from>
              <to>
                <xdr:col>10</xdr:col>
                <xdr:colOff>57150</xdr:colOff>
                <xdr:row>19</xdr:row>
                <xdr:rowOff>38100</xdr:rowOff>
              </to>
            </anchor>
          </objectPr>
        </oleObject>
      </mc:Choice>
      <mc:Fallback>
        <oleObject progId="Equation.3" shapeId="8196" r:id="rId6"/>
      </mc:Fallback>
    </mc:AlternateContent>
    <mc:AlternateContent xmlns:mc="http://schemas.openxmlformats.org/markup-compatibility/2006">
      <mc:Choice Requires="x14">
        <oleObject progId="Equation.3" shapeId="8197" r:id="rId8">
          <objectPr defaultSize="0" autoPict="0" r:id="rId9">
            <anchor moveWithCells="1" sizeWithCells="1">
              <from>
                <xdr:col>9</xdr:col>
                <xdr:colOff>0</xdr:colOff>
                <xdr:row>20</xdr:row>
                <xdr:rowOff>47625</xdr:rowOff>
              </from>
              <to>
                <xdr:col>13</xdr:col>
                <xdr:colOff>495300</xdr:colOff>
                <xdr:row>22</xdr:row>
                <xdr:rowOff>152400</xdr:rowOff>
              </to>
            </anchor>
          </objectPr>
        </oleObject>
      </mc:Choice>
      <mc:Fallback>
        <oleObject progId="Equation.3" shapeId="819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spotřeba DM tabulky </vt:lpstr>
      <vt:lpstr>data Gretl</vt:lpstr>
      <vt:lpstr>odhad BMNČ</vt:lpstr>
      <vt:lpstr>statistická verifikace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Maier Tomáš</cp:lastModifiedBy>
  <dcterms:created xsi:type="dcterms:W3CDTF">2020-08-27T09:30:32Z</dcterms:created>
  <dcterms:modified xsi:type="dcterms:W3CDTF">2025-03-03T07:36:46Z</dcterms:modified>
</cp:coreProperties>
</file>